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3300" windowWidth="11970" windowHeight="8700"/>
  </bookViews>
  <sheets>
    <sheet name="Summary" sheetId="1" r:id="rId1"/>
    <sheet name="Quality" sheetId="5" r:id="rId2"/>
    <sheet name="Pricing" sheetId="3" r:id="rId3"/>
    <sheet name="Marking" sheetId="6" r:id="rId4"/>
  </sheets>
  <externalReferences>
    <externalReference r:id="rId5"/>
    <externalReference r:id="rId6"/>
  </externalReferences>
  <definedNames>
    <definedName name="_xlnm._FilterDatabase" localSheetId="1" hidden="1">Quality!$A$4:$AN$66</definedName>
    <definedName name="_xlnm.Print_Area" localSheetId="1">Quality!$A$1:$AN$66</definedName>
    <definedName name="_xlnm.Print_Titles" localSheetId="1">Quality!$A:$C</definedName>
  </definedNames>
  <calcPr calcId="145621" fullPrecision="0"/>
</workbook>
</file>

<file path=xl/calcChain.xml><?xml version="1.0" encoding="utf-8"?>
<calcChain xmlns="http://schemas.openxmlformats.org/spreadsheetml/2006/main">
  <c r="B2" i="6" l="1"/>
  <c r="T8" i="3" l="1"/>
  <c r="R8" i="3"/>
  <c r="P8" i="3"/>
  <c r="N8" i="3"/>
  <c r="L8" i="3"/>
  <c r="J8" i="3"/>
  <c r="H8" i="3"/>
  <c r="F8" i="3"/>
  <c r="T7" i="3"/>
  <c r="R7" i="3"/>
  <c r="P7" i="3"/>
  <c r="N7" i="3"/>
  <c r="L7" i="3"/>
  <c r="J7" i="3"/>
  <c r="H7" i="3"/>
  <c r="F7" i="3"/>
  <c r="T6" i="3"/>
  <c r="R6" i="3"/>
  <c r="P6" i="3"/>
  <c r="N6" i="3"/>
  <c r="L6" i="3"/>
  <c r="J6" i="3"/>
  <c r="H6" i="3"/>
  <c r="F6" i="3"/>
  <c r="T5" i="3"/>
  <c r="T9" i="3" s="1"/>
  <c r="R5" i="3"/>
  <c r="R9" i="3" s="1"/>
  <c r="R25" i="1" s="1"/>
  <c r="P5" i="3"/>
  <c r="P9" i="3" s="1"/>
  <c r="N5" i="3"/>
  <c r="L5" i="3"/>
  <c r="L9" i="3" s="1"/>
  <c r="J5" i="3"/>
  <c r="J9" i="3" s="1"/>
  <c r="J25" i="1" s="1"/>
  <c r="H5" i="3"/>
  <c r="F5" i="3"/>
  <c r="S3" i="3"/>
  <c r="Q3" i="3"/>
  <c r="O3" i="3"/>
  <c r="M3" i="3"/>
  <c r="K3" i="3"/>
  <c r="I3" i="3"/>
  <c r="G3" i="3"/>
  <c r="E3" i="3"/>
  <c r="F50" i="5"/>
  <c r="D14" i="1" s="1"/>
  <c r="F45" i="5"/>
  <c r="D13" i="1" s="1"/>
  <c r="B18" i="1"/>
  <c r="B17" i="1"/>
  <c r="B16" i="1"/>
  <c r="B15" i="1"/>
  <c r="B14" i="1"/>
  <c r="B13" i="1"/>
  <c r="B12" i="1"/>
  <c r="AL48" i="5"/>
  <c r="AH48" i="5"/>
  <c r="AD48" i="5"/>
  <c r="Z48" i="5"/>
  <c r="V48" i="5"/>
  <c r="R48" i="5"/>
  <c r="N48" i="5"/>
  <c r="J48" i="5"/>
  <c r="AL47" i="5"/>
  <c r="AL50" i="5" s="1"/>
  <c r="T14" i="1" s="1"/>
  <c r="AH47" i="5"/>
  <c r="AH50" i="5" s="1"/>
  <c r="AD47" i="5"/>
  <c r="AD50" i="5" s="1"/>
  <c r="Z47" i="5"/>
  <c r="Z50" i="5" s="1"/>
  <c r="V47" i="5"/>
  <c r="R47" i="5"/>
  <c r="N47" i="5"/>
  <c r="N50" i="5" s="1"/>
  <c r="J47" i="5"/>
  <c r="AL44" i="5"/>
  <c r="AH44" i="5"/>
  <c r="AD44" i="5"/>
  <c r="Z44" i="5"/>
  <c r="V44" i="5"/>
  <c r="R44" i="5"/>
  <c r="N44" i="5"/>
  <c r="J44" i="5"/>
  <c r="AL43" i="5"/>
  <c r="AH43" i="5"/>
  <c r="AD43" i="5"/>
  <c r="Z43" i="5"/>
  <c r="V43" i="5"/>
  <c r="R43" i="5"/>
  <c r="N43" i="5"/>
  <c r="J43" i="5"/>
  <c r="AL42" i="5"/>
  <c r="AH42" i="5"/>
  <c r="AD42" i="5"/>
  <c r="Z42" i="5"/>
  <c r="V42" i="5"/>
  <c r="R42" i="5"/>
  <c r="N42" i="5"/>
  <c r="J42" i="5"/>
  <c r="AL40" i="5"/>
  <c r="AH40" i="5"/>
  <c r="AD40" i="5"/>
  <c r="Z40" i="5"/>
  <c r="V40" i="5"/>
  <c r="R40" i="5"/>
  <c r="N40" i="5"/>
  <c r="J40" i="5"/>
  <c r="AL38" i="5"/>
  <c r="AH38" i="5"/>
  <c r="AD38" i="5"/>
  <c r="Z38" i="5"/>
  <c r="V38" i="5"/>
  <c r="R38" i="5"/>
  <c r="N38" i="5"/>
  <c r="J38" i="5"/>
  <c r="AL37" i="5"/>
  <c r="AH37" i="5"/>
  <c r="AD37" i="5"/>
  <c r="Z37" i="5"/>
  <c r="V37" i="5"/>
  <c r="R37" i="5"/>
  <c r="N37" i="5"/>
  <c r="J37" i="5"/>
  <c r="AL35" i="5"/>
  <c r="AH35" i="5"/>
  <c r="AD35" i="5"/>
  <c r="Z35" i="5"/>
  <c r="V35" i="5"/>
  <c r="R35" i="5"/>
  <c r="N35" i="5"/>
  <c r="J35" i="5"/>
  <c r="AL34" i="5"/>
  <c r="AH34" i="5"/>
  <c r="AD34" i="5"/>
  <c r="Z34" i="5"/>
  <c r="V34" i="5"/>
  <c r="R34" i="5"/>
  <c r="N34" i="5"/>
  <c r="J34" i="5"/>
  <c r="AL32" i="5"/>
  <c r="AH32" i="5"/>
  <c r="AD32" i="5"/>
  <c r="Z32" i="5"/>
  <c r="V32" i="5"/>
  <c r="R32" i="5"/>
  <c r="N32" i="5"/>
  <c r="J32" i="5"/>
  <c r="AL30" i="5"/>
  <c r="AH30" i="5"/>
  <c r="AD30" i="5"/>
  <c r="Z30" i="5"/>
  <c r="V30" i="5"/>
  <c r="R30" i="5"/>
  <c r="N30" i="5"/>
  <c r="J30" i="5"/>
  <c r="AL27" i="5"/>
  <c r="AH27" i="5"/>
  <c r="AD27" i="5"/>
  <c r="Z27" i="5"/>
  <c r="V27" i="5"/>
  <c r="R27" i="5"/>
  <c r="N27" i="5"/>
  <c r="J27" i="5"/>
  <c r="AL26" i="5"/>
  <c r="AH26" i="5"/>
  <c r="AD26" i="5"/>
  <c r="Z26" i="5"/>
  <c r="V26" i="5"/>
  <c r="R26" i="5"/>
  <c r="N26" i="5"/>
  <c r="J26" i="5"/>
  <c r="AL24" i="5"/>
  <c r="AH24" i="5"/>
  <c r="AD24" i="5"/>
  <c r="Z24" i="5"/>
  <c r="V24" i="5"/>
  <c r="R24" i="5"/>
  <c r="N24" i="5"/>
  <c r="J24" i="5"/>
  <c r="AL23" i="5"/>
  <c r="AH23" i="5"/>
  <c r="AD23" i="5"/>
  <c r="Z23" i="5"/>
  <c r="V23" i="5"/>
  <c r="R23" i="5"/>
  <c r="N23" i="5"/>
  <c r="J23" i="5"/>
  <c r="AL21" i="5"/>
  <c r="AH21" i="5"/>
  <c r="AD21" i="5"/>
  <c r="Z21" i="5"/>
  <c r="V21" i="5"/>
  <c r="R21" i="5"/>
  <c r="N21" i="5"/>
  <c r="J21" i="5"/>
  <c r="AL20" i="5"/>
  <c r="AH20" i="5"/>
  <c r="AD20" i="5"/>
  <c r="Z20" i="5"/>
  <c r="V20" i="5"/>
  <c r="R20" i="5"/>
  <c r="N20" i="5"/>
  <c r="J20" i="5"/>
  <c r="AL19" i="5"/>
  <c r="AH19" i="5"/>
  <c r="AD19" i="5"/>
  <c r="Z19" i="5"/>
  <c r="V19" i="5"/>
  <c r="R19" i="5"/>
  <c r="N19" i="5"/>
  <c r="J19" i="5"/>
  <c r="AL17" i="5"/>
  <c r="AH17" i="5"/>
  <c r="AD17" i="5"/>
  <c r="Z17" i="5"/>
  <c r="V17" i="5"/>
  <c r="R17" i="5"/>
  <c r="N17" i="5"/>
  <c r="J17" i="5"/>
  <c r="AL16" i="5"/>
  <c r="AH16" i="5"/>
  <c r="AD16" i="5"/>
  <c r="Z16" i="5"/>
  <c r="V16" i="5"/>
  <c r="R16" i="5"/>
  <c r="N16" i="5"/>
  <c r="J16" i="5"/>
  <c r="AL15" i="5"/>
  <c r="AH15" i="5"/>
  <c r="AD15" i="5"/>
  <c r="Z15" i="5"/>
  <c r="V15" i="5"/>
  <c r="R15" i="5"/>
  <c r="N15" i="5"/>
  <c r="J15" i="5"/>
  <c r="AL14" i="5"/>
  <c r="AH14" i="5"/>
  <c r="AD14" i="5"/>
  <c r="Z14" i="5"/>
  <c r="V14" i="5"/>
  <c r="R14" i="5"/>
  <c r="N14" i="5"/>
  <c r="J14" i="5"/>
  <c r="AL13" i="5"/>
  <c r="AH13" i="5"/>
  <c r="AD13" i="5"/>
  <c r="Z13" i="5"/>
  <c r="V13" i="5"/>
  <c r="R13" i="5"/>
  <c r="N13" i="5"/>
  <c r="J13" i="5"/>
  <c r="AL12" i="5"/>
  <c r="AH12" i="5"/>
  <c r="AD12" i="5"/>
  <c r="Z12" i="5"/>
  <c r="V12" i="5"/>
  <c r="R12" i="5"/>
  <c r="N12" i="5"/>
  <c r="J12" i="5"/>
  <c r="AL11" i="5"/>
  <c r="AH11" i="5"/>
  <c r="AD11" i="5"/>
  <c r="Z11" i="5"/>
  <c r="V11" i="5"/>
  <c r="R11" i="5"/>
  <c r="N11" i="5"/>
  <c r="J11" i="5"/>
  <c r="C1" i="5"/>
  <c r="C1" i="3" s="1"/>
  <c r="AK3" i="5"/>
  <c r="AG3" i="5"/>
  <c r="AC3" i="5"/>
  <c r="Y3" i="5"/>
  <c r="U3" i="5"/>
  <c r="Q3" i="5"/>
  <c r="M3" i="5"/>
  <c r="I3" i="5"/>
  <c r="C6" i="1"/>
  <c r="H9" i="3"/>
  <c r="H10" i="3" s="1"/>
  <c r="H11" i="3" s="1"/>
  <c r="G27" i="1" s="1"/>
  <c r="F9" i="3" l="1"/>
  <c r="F25" i="1" s="1"/>
  <c r="N9" i="3"/>
  <c r="N25" i="1" s="1"/>
  <c r="J50" i="5"/>
  <c r="F14" i="1" s="1"/>
  <c r="N45" i="5"/>
  <c r="H13" i="1" s="1"/>
  <c r="R45" i="5"/>
  <c r="J13" i="1" s="1"/>
  <c r="AH45" i="5"/>
  <c r="R13" i="1" s="1"/>
  <c r="F65" i="5"/>
  <c r="J45" i="5"/>
  <c r="F13" i="1" s="1"/>
  <c r="V45" i="5"/>
  <c r="L13" i="1" s="1"/>
  <c r="AD45" i="5"/>
  <c r="P13" i="1" s="1"/>
  <c r="AL45" i="5"/>
  <c r="T13" i="1" s="1"/>
  <c r="Z45" i="5"/>
  <c r="N13" i="1" s="1"/>
  <c r="R14" i="1"/>
  <c r="R50" i="5"/>
  <c r="J14" i="1" s="1"/>
  <c r="V50" i="5"/>
  <c r="L14" i="1" s="1"/>
  <c r="H14" i="1"/>
  <c r="P14" i="1"/>
  <c r="P10" i="3"/>
  <c r="P11" i="3" s="1"/>
  <c r="O27" i="1" s="1"/>
  <c r="P25" i="1"/>
  <c r="D20" i="1"/>
  <c r="N14" i="1"/>
  <c r="L25" i="1"/>
  <c r="L10" i="3"/>
  <c r="L11" i="3" s="1"/>
  <c r="K27" i="1" s="1"/>
  <c r="T25" i="1"/>
  <c r="T10" i="3"/>
  <c r="T11" i="3" s="1"/>
  <c r="S27" i="1" s="1"/>
  <c r="J10" i="3"/>
  <c r="J11" i="3" s="1"/>
  <c r="I27" i="1" s="1"/>
  <c r="H25" i="1"/>
  <c r="R10" i="3"/>
  <c r="R11" i="3" s="1"/>
  <c r="Q27" i="1" s="1"/>
  <c r="N10" i="3" l="1"/>
  <c r="N11" i="3" s="1"/>
  <c r="M27" i="1" s="1"/>
  <c r="F10" i="3"/>
  <c r="AH65" i="5"/>
  <c r="J65" i="5"/>
  <c r="N65" i="5"/>
  <c r="AL65" i="5"/>
  <c r="V65" i="5"/>
  <c r="R65" i="5"/>
  <c r="Z65" i="5"/>
  <c r="AD65" i="5"/>
  <c r="F20" i="1"/>
  <c r="N20" i="1"/>
  <c r="P20" i="1"/>
  <c r="J20" i="1"/>
  <c r="H20" i="1"/>
  <c r="R20" i="1"/>
  <c r="L20" i="1"/>
  <c r="T20" i="1"/>
  <c r="F11" i="3" l="1"/>
  <c r="E27" i="1" s="1"/>
  <c r="S25" i="1"/>
  <c r="T29" i="1"/>
  <c r="T21" i="1"/>
  <c r="T22" i="1"/>
  <c r="S23" i="1" s="1"/>
  <c r="J21" i="1"/>
  <c r="I25" i="1"/>
  <c r="J29" i="1"/>
  <c r="J22" i="1"/>
  <c r="I23" i="1" s="1"/>
  <c r="P29" i="1"/>
  <c r="O25" i="1"/>
  <c r="P22" i="1"/>
  <c r="O23" i="1" s="1"/>
  <c r="P21" i="1"/>
  <c r="L21" i="1"/>
  <c r="K25" i="1"/>
  <c r="L22" i="1"/>
  <c r="K23" i="1" s="1"/>
  <c r="L29" i="1"/>
  <c r="Q25" i="1"/>
  <c r="R22" i="1"/>
  <c r="Q23" i="1" s="1"/>
  <c r="R29" i="1"/>
  <c r="R21" i="1"/>
  <c r="N21" i="1"/>
  <c r="N29" i="1"/>
  <c r="M25" i="1"/>
  <c r="N22" i="1"/>
  <c r="M23" i="1" s="1"/>
  <c r="H29" i="1"/>
  <c r="H22" i="1"/>
  <c r="G23" i="1" s="1"/>
  <c r="G25" i="1"/>
  <c r="H21" i="1"/>
  <c r="F21" i="1"/>
  <c r="E25" i="1"/>
  <c r="F22" i="1"/>
  <c r="F29" i="1"/>
  <c r="E23" i="1" l="1"/>
  <c r="H30" i="1"/>
  <c r="H31" i="1" s="1"/>
  <c r="G32" i="1" s="1"/>
  <c r="H26" i="1"/>
  <c r="N26" i="1"/>
  <c r="N30" i="1"/>
  <c r="N31" i="1" s="1"/>
  <c r="M32" i="1" s="1"/>
  <c r="F30" i="1"/>
  <c r="F31" i="1" s="1"/>
  <c r="E32" i="1" s="1"/>
  <c r="F26" i="1"/>
  <c r="L26" i="1"/>
  <c r="L30" i="1"/>
  <c r="L31" i="1" s="1"/>
  <c r="K32" i="1" s="1"/>
  <c r="P30" i="1"/>
  <c r="P31" i="1" s="1"/>
  <c r="O32" i="1" s="1"/>
  <c r="P26" i="1"/>
  <c r="J26" i="1"/>
  <c r="J30" i="1"/>
  <c r="J31" i="1" s="1"/>
  <c r="I32" i="1" s="1"/>
  <c r="R30" i="1"/>
  <c r="R31" i="1" s="1"/>
  <c r="Q32" i="1" s="1"/>
  <c r="R26" i="1"/>
  <c r="T26" i="1"/>
  <c r="T30" i="1"/>
  <c r="T31" i="1" s="1"/>
  <c r="S32" i="1" s="1"/>
</calcChain>
</file>

<file path=xl/comments1.xml><?xml version="1.0" encoding="utf-8"?>
<comments xmlns="http://schemas.openxmlformats.org/spreadsheetml/2006/main">
  <authors>
    <author>BFBC</author>
  </authors>
  <commentList>
    <comment ref="D20" authorId="0">
      <text>
        <r>
          <rPr>
            <b/>
            <sz val="10"/>
            <color indexed="10"/>
            <rFont val="Tahoma"/>
            <family val="2"/>
          </rPr>
          <t>This cell must total 100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<sst xmlns="http://schemas.openxmlformats.org/spreadsheetml/2006/main" count="295" uniqueCount="174">
  <si>
    <t>Overall Quality Threshold:</t>
  </si>
  <si>
    <t>Quality Criteria</t>
  </si>
  <si>
    <t>Totals</t>
  </si>
  <si>
    <t>Quality</t>
  </si>
  <si>
    <t>Threshold
(individual)</t>
  </si>
  <si>
    <t>Criteria</t>
  </si>
  <si>
    <t>QUALITY SCORES</t>
  </si>
  <si>
    <t>OVERALL SCORES</t>
  </si>
  <si>
    <t>Overall Score</t>
  </si>
  <si>
    <t>%</t>
  </si>
  <si>
    <t>Quality Score (as % of highest score)</t>
  </si>
  <si>
    <t>Assessors:</t>
  </si>
  <si>
    <t>Score</t>
  </si>
  <si>
    <t>Weighted
Score</t>
  </si>
  <si>
    <t xml:space="preserve">Quality Weighting: </t>
  </si>
  <si>
    <t>Weight
(%)</t>
  </si>
  <si>
    <t>Rate</t>
  </si>
  <si>
    <t>Total (£)</t>
  </si>
  <si>
    <t>Unit</t>
  </si>
  <si>
    <t>Value for Money Ranking</t>
  </si>
  <si>
    <t>Is overall quality threshold reached? (yes/no)</t>
  </si>
  <si>
    <t>Tenderer 1</t>
  </si>
  <si>
    <t>Tenderer 2</t>
  </si>
  <si>
    <t>Tenderer 3</t>
  </si>
  <si>
    <t>Tenderer 4</t>
  </si>
  <si>
    <t>Tenderer 5</t>
  </si>
  <si>
    <t>Tenderer 6</t>
  </si>
  <si>
    <t>Tenderer 7</t>
  </si>
  <si>
    <t xml:space="preserve">Contract Title: </t>
  </si>
  <si>
    <t>??</t>
  </si>
  <si>
    <t>Tenderer 8</t>
  </si>
  <si>
    <t>Quality Rank</t>
  </si>
  <si>
    <t>Description</t>
  </si>
  <si>
    <t>Words</t>
  </si>
  <si>
    <t>Lead</t>
  </si>
  <si>
    <t>Subscore</t>
  </si>
  <si>
    <t>Mark</t>
  </si>
  <si>
    <t>ITT</t>
  </si>
  <si>
    <t>Section</t>
  </si>
  <si>
    <t>No. of</t>
  </si>
  <si>
    <t>Evaluation</t>
  </si>
  <si>
    <t>Evaluation Comments</t>
  </si>
  <si>
    <t>See Quality Detail</t>
  </si>
  <si>
    <t>Quality weighting x Quality score</t>
  </si>
  <si>
    <t>Contract Title:</t>
  </si>
  <si>
    <t>Total Cost Rank</t>
  </si>
  <si>
    <t>Total Cost</t>
  </si>
  <si>
    <t>Total Cost Score (L/Ln x 100) pts</t>
  </si>
  <si>
    <t>Specification Compliance</t>
  </si>
  <si>
    <t>Pass/Fail</t>
  </si>
  <si>
    <t>Not Scored</t>
  </si>
  <si>
    <t>Quality &amp; Tariffs Scores for Tender Evaluation</t>
  </si>
  <si>
    <t xml:space="preserve">Tariffs Weighting: </t>
  </si>
  <si>
    <t>Tariffs Rank</t>
  </si>
  <si>
    <t>Tariffs weighting x Tariffs score</t>
  </si>
  <si>
    <t>Training</t>
  </si>
  <si>
    <t>FOI Schedule of Reserved Information</t>
  </si>
  <si>
    <t>Tender Checklist</t>
  </si>
  <si>
    <t>Form of Tender</t>
  </si>
  <si>
    <t>Tariffs Score (lowest tariff / next lowest x 100)</t>
  </si>
  <si>
    <t>Schedule 1</t>
  </si>
  <si>
    <t>Method Statement</t>
  </si>
  <si>
    <t>Schedule 5</t>
  </si>
  <si>
    <t>Pricing Schedule</t>
  </si>
  <si>
    <t>Schedule 6</t>
  </si>
  <si>
    <t>Conditions of Contract Compliance</t>
  </si>
  <si>
    <t>Schedule 8</t>
  </si>
  <si>
    <t>Overview of organisation and how it will provide the service</t>
  </si>
  <si>
    <t>1.2.2</t>
  </si>
  <si>
    <t>1.2.1</t>
  </si>
  <si>
    <t>1.2.3</t>
  </si>
  <si>
    <t>1.2.4</t>
  </si>
  <si>
    <t>Delivery against outcomes in Frameworks</t>
  </si>
  <si>
    <t>1.2.5</t>
  </si>
  <si>
    <t>1.2.6</t>
  </si>
  <si>
    <t>1.2.7</t>
  </si>
  <si>
    <t>1.3.3</t>
  </si>
  <si>
    <t>General</t>
  </si>
  <si>
    <t>Other policies and procedures</t>
  </si>
  <si>
    <t>Specification</t>
  </si>
  <si>
    <t>Meeting needs of vulnerable children and families</t>
  </si>
  <si>
    <t>1.4.1</t>
  </si>
  <si>
    <t>1.4.2</t>
  </si>
  <si>
    <t>Screening Standards &amp; Guidelines</t>
  </si>
  <si>
    <t>Data Protection Act and information governance procedures</t>
  </si>
  <si>
    <t>Technical Ability - Staff</t>
  </si>
  <si>
    <t>1.5.1</t>
  </si>
  <si>
    <t>Staffing structure</t>
  </si>
  <si>
    <t>1.5.2</t>
  </si>
  <si>
    <t>Clinical governance and supervision</t>
  </si>
  <si>
    <t>Approach to staff training</t>
  </si>
  <si>
    <t>1.6.1</t>
  </si>
  <si>
    <t>1.6.2</t>
  </si>
  <si>
    <t>Hours of training/CPD per year by post and subject</t>
  </si>
  <si>
    <t>1.7.1</t>
  </si>
  <si>
    <t>Contract issues and any remedial actions</t>
  </si>
  <si>
    <t>Service Levels &amp; Performance</t>
  </si>
  <si>
    <t>1.8.1</t>
  </si>
  <si>
    <t>Monitoring and evidencing Quality Outcome Indicators</t>
  </si>
  <si>
    <t>Contract Management &amp; Reports</t>
  </si>
  <si>
    <t>1.9.1</t>
  </si>
  <si>
    <t>Attendance at review meetings</t>
  </si>
  <si>
    <t>1.9.2</t>
  </si>
  <si>
    <t>Compliance with reporting requirements</t>
  </si>
  <si>
    <t>1.10.1</t>
  </si>
  <si>
    <t>Health &amp; Safety</t>
  </si>
  <si>
    <t>1.11.1</t>
  </si>
  <si>
    <t>1.11.2</t>
  </si>
  <si>
    <t>Any case under H&amp;S legislation</t>
  </si>
  <si>
    <t>1.11.3</t>
  </si>
  <si>
    <t>Risk assessment</t>
  </si>
  <si>
    <t>Enhanced DBS Checks</t>
  </si>
  <si>
    <t>All staff EDBS checked and how records managed.</t>
  </si>
  <si>
    <t>Customer Satisfaction</t>
  </si>
  <si>
    <t>How measured and improved</t>
  </si>
  <si>
    <t>Management of complaints and incidents and remedial actions</t>
  </si>
  <si>
    <t>Continuous service improvement</t>
  </si>
  <si>
    <t>2</t>
  </si>
  <si>
    <t>Pricing</t>
  </si>
  <si>
    <t>2.2.1</t>
  </si>
  <si>
    <t>Breakdown/cap/accommodation</t>
  </si>
  <si>
    <t>2.3.1</t>
  </si>
  <si>
    <t>Discount</t>
  </si>
  <si>
    <t>2.3.2</t>
  </si>
  <si>
    <t>Alternative offer</t>
  </si>
  <si>
    <t>See Separate Tab</t>
  </si>
  <si>
    <t>Not scored</t>
  </si>
  <si>
    <t>PRICING SCORES</t>
  </si>
  <si>
    <t xml:space="preserve">  Total Price</t>
  </si>
  <si>
    <t>Calculation of Total Cost</t>
  </si>
  <si>
    <t>Item</t>
  </si>
  <si>
    <t>3 SUPERVISOR/MANAGER SUPPORT</t>
  </si>
  <si>
    <t>Total</t>
  </si>
  <si>
    <t>Months</t>
  </si>
  <si>
    <t>OPTIONS - Council to decide</t>
  </si>
  <si>
    <t>See Below</t>
  </si>
  <si>
    <t>How would organisation operate a 0-19 service in BF;include analysis of health needs</t>
  </si>
  <si>
    <t xml:space="preserve">Service integration </t>
  </si>
  <si>
    <t>Can organisation have 0-19 service in place by 1 April 2018. Describe transfer of staff and provide high level implementation plan</t>
  </si>
  <si>
    <t>0-19 Public Health Nursing Service</t>
  </si>
  <si>
    <t>L/Ln x 100</t>
  </si>
  <si>
    <t>Nth Lowest Tender (Ln)</t>
  </si>
  <si>
    <t>Lowest Tender (L)</t>
  </si>
  <si>
    <t>Tender Price</t>
  </si>
  <si>
    <t>Scoring - Tender Price</t>
  </si>
  <si>
    <t>Un acceptable or Non Compliant (Major issues) Submission which fails to meet requirements and is not explained.</t>
  </si>
  <si>
    <t>3 - 4</t>
  </si>
  <si>
    <t>Weak or Partially Compliant (Minor issues)  Submission  - which in some areas falls short of requirements and is poorly explained.</t>
  </si>
  <si>
    <t>5 - 6</t>
  </si>
  <si>
    <t>Satisfactory or Compliant Submission  - which meets the essential requirements and is explained in adequate detail.</t>
  </si>
  <si>
    <t>7 - 8</t>
  </si>
  <si>
    <r>
      <t>Good or Fully Compliant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Submission  - which meets all the requirements and is explained in reasonable detail.</t>
    </r>
  </si>
  <si>
    <t>9 - 10</t>
  </si>
  <si>
    <r>
      <t>Very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Good  or Fully Compliant Submission  - which meets all requirements and is fully explained in comprehensive detail.</t>
    </r>
  </si>
  <si>
    <t>Rating of Response</t>
  </si>
  <si>
    <t>Scoring - Quality Criteria</t>
  </si>
  <si>
    <t>Selection Questionnaire</t>
  </si>
  <si>
    <t>Schedule 2</t>
  </si>
  <si>
    <t xml:space="preserve">Co-location </t>
  </si>
  <si>
    <t>NICE&amp; PHE guidelines</t>
  </si>
  <si>
    <t>Complete Schedule 1</t>
  </si>
  <si>
    <t>1.3.1</t>
  </si>
  <si>
    <t>1.3.2</t>
  </si>
  <si>
    <t>Contract Examples</t>
  </si>
  <si>
    <t>No limit</t>
  </si>
  <si>
    <t>1.8.2</t>
  </si>
  <si>
    <t>1.10</t>
  </si>
  <si>
    <t>Schedule 7</t>
  </si>
  <si>
    <t>Schedule 4</t>
  </si>
  <si>
    <t>Schedule 3</t>
  </si>
  <si>
    <t>1 QUALIFIED HEALTH VISITORS AND SCHOOL NURSES</t>
  </si>
  <si>
    <t>2 OTHER STAFF IN 0-19 PUBLIC HEALTH NURSING SERVICE</t>
  </si>
  <si>
    <t>Per month</t>
  </si>
  <si>
    <t>0 - 2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</si>
</sst>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£&quot;* #,##0.00_-;\-&quot;£&quot;* #,##0.00_-;_-&quot;£&quot;* &quot;-&quot;??_-;_-@_-"/>
    <numFmt numFmtId="164" formatCode="0.0"/>
    <numFmt numFmtId="165" formatCode="_-&quot;£&quot;* #,##0_-;\-&quot;£&quot;* #,##0_-;_-&quot;£&quot;* &quot;-&quot;??_-;_-@_-"/>
    <numFmt numFmtId="166" formatCode=";;;"/>
    <numFmt numFmtId="167" formatCode="&quot;£&quot;#,##0.00"/>
    <numFmt numFmtId="168" formatCode="0.000"/>
    <numFmt numFmtId="169" formatCode="#,##0.0"/>
  </numFmts>
  <fonts count="32" x14ac:knownFonts="1">
    <font>
      <sz val="12"/>
      <name val="Times New Roman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i/>
      <sz val="11"/>
      <color indexed="12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sz val="8"/>
      <color indexed="81"/>
      <name val="Tahoma"/>
      <family val="2"/>
    </font>
    <font>
      <b/>
      <sz val="10"/>
      <color indexed="10"/>
      <name val="Tahoma"/>
      <family val="2"/>
    </font>
    <font>
      <sz val="8"/>
      <name val="Times New Roman"/>
      <family val="1"/>
    </font>
    <font>
      <b/>
      <sz val="14"/>
      <name val="Arial"/>
      <family val="2"/>
    </font>
    <font>
      <sz val="11"/>
      <color indexed="10"/>
      <name val="Arial"/>
      <family val="2"/>
    </font>
    <font>
      <b/>
      <i/>
      <sz val="11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2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i/>
      <sz val="10"/>
      <color indexed="12"/>
      <name val="Arial"/>
      <family val="2"/>
    </font>
    <font>
      <i/>
      <sz val="10"/>
      <color indexed="48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1">
    <xf numFmtId="0" fontId="0" fillId="0" borderId="0" xfId="0"/>
    <xf numFmtId="0" fontId="5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hidden="1"/>
    </xf>
    <xf numFmtId="165" fontId="2" fillId="0" borderId="1" xfId="1" applyNumberFormat="1" applyFont="1" applyBorder="1" applyAlignment="1" applyProtection="1">
      <alignment horizontal="left"/>
    </xf>
    <xf numFmtId="165" fontId="2" fillId="0" borderId="1" xfId="1" applyNumberFormat="1" applyFont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/>
    <xf numFmtId="0" fontId="6" fillId="0" borderId="3" xfId="0" applyFont="1" applyBorder="1" applyAlignment="1" applyProtection="1">
      <alignment horizontal="center" vertical="center"/>
      <protection locked="0"/>
    </xf>
    <xf numFmtId="4" fontId="5" fillId="0" borderId="3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 inden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3" fontId="2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 applyProtection="1">
      <alignment horizontal="left" vertical="center" indent="1"/>
      <protection hidden="1"/>
    </xf>
    <xf numFmtId="0" fontId="3" fillId="0" borderId="0" xfId="0" applyFont="1" applyBorder="1" applyAlignment="1" applyProtection="1">
      <alignment horizontal="left" vertical="center" indent="1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167" fontId="2" fillId="0" borderId="3" xfId="0" applyNumberFormat="1" applyFont="1" applyBorder="1" applyAlignment="1">
      <alignment horizontal="right" vertical="center"/>
    </xf>
    <xf numFmtId="168" fontId="3" fillId="0" borderId="7" xfId="0" applyNumberFormat="1" applyFont="1" applyBorder="1" applyAlignment="1" applyProtection="1">
      <alignment horizontal="left" vertical="center" indent="1"/>
      <protection hidden="1"/>
    </xf>
    <xf numFmtId="168" fontId="2" fillId="0" borderId="3" xfId="0" applyNumberFormat="1" applyFont="1" applyBorder="1" applyAlignment="1" applyProtection="1">
      <alignment horizontal="center" vertical="center"/>
      <protection hidden="1"/>
    </xf>
    <xf numFmtId="168" fontId="3" fillId="0" borderId="3" xfId="0" applyNumberFormat="1" applyFont="1" applyFill="1" applyBorder="1" applyAlignment="1" applyProtection="1">
      <alignment horizontal="center" vertical="center"/>
      <protection hidden="1"/>
    </xf>
    <xf numFmtId="2" fontId="3" fillId="0" borderId="3" xfId="0" applyNumberFormat="1" applyFont="1" applyFill="1" applyBorder="1" applyAlignment="1" applyProtection="1">
      <alignment horizontal="center" vertical="center"/>
      <protection hidden="1"/>
    </xf>
    <xf numFmtId="165" fontId="8" fillId="0" borderId="8" xfId="1" applyNumberFormat="1" applyFont="1" applyFill="1" applyBorder="1" applyAlignment="1" applyProtection="1">
      <alignment horizontal="left" vertical="center"/>
      <protection hidden="1"/>
    </xf>
    <xf numFmtId="0" fontId="3" fillId="0" borderId="8" xfId="0" applyFont="1" applyFill="1" applyBorder="1" applyAlignment="1" applyProtection="1">
      <alignment horizontal="right" vertical="center"/>
      <protection hidden="1"/>
    </xf>
    <xf numFmtId="164" fontId="3" fillId="0" borderId="1" xfId="0" applyNumberFormat="1" applyFont="1" applyFill="1" applyBorder="1" applyAlignment="1" applyProtection="1">
      <alignment horizontal="center" vertical="center"/>
      <protection hidden="1"/>
    </xf>
    <xf numFmtId="168" fontId="3" fillId="0" borderId="9" xfId="0" applyNumberFormat="1" applyFont="1" applyFill="1" applyBorder="1" applyAlignment="1" applyProtection="1">
      <alignment horizontal="center" vertical="center"/>
      <protection hidden="1"/>
    </xf>
    <xf numFmtId="164" fontId="3" fillId="0" borderId="2" xfId="0" applyNumberFormat="1" applyFont="1" applyFill="1" applyBorder="1" applyAlignment="1" applyProtection="1">
      <alignment horizontal="right" vertical="center"/>
      <protection hidden="1"/>
    </xf>
    <xf numFmtId="2" fontId="3" fillId="0" borderId="9" xfId="0" applyNumberFormat="1" applyFont="1" applyFill="1" applyBorder="1" applyAlignment="1" applyProtection="1">
      <alignment horizontal="center" vertical="center"/>
      <protection hidden="1"/>
    </xf>
    <xf numFmtId="164" fontId="3" fillId="0" borderId="8" xfId="0" applyNumberFormat="1" applyFont="1" applyFill="1" applyBorder="1" applyAlignment="1" applyProtection="1">
      <alignment horizontal="center" vertical="center"/>
      <protection hidden="1"/>
    </xf>
    <xf numFmtId="168" fontId="3" fillId="0" borderId="10" xfId="0" applyNumberFormat="1" applyFont="1" applyFill="1" applyBorder="1" applyAlignment="1" applyProtection="1">
      <alignment horizontal="center" vertical="center"/>
      <protection hidden="1"/>
    </xf>
    <xf numFmtId="167" fontId="2" fillId="0" borderId="11" xfId="0" applyNumberFormat="1" applyFont="1" applyBorder="1" applyAlignment="1">
      <alignment horizontal="right" vertical="center"/>
    </xf>
    <xf numFmtId="168" fontId="3" fillId="0" borderId="4" xfId="0" applyNumberFormat="1" applyFont="1" applyFill="1" applyBorder="1" applyAlignment="1" applyProtection="1">
      <alignment horizontal="left" vertical="center" indent="1"/>
      <protection hidden="1"/>
    </xf>
    <xf numFmtId="0" fontId="3" fillId="0" borderId="12" xfId="0" applyFont="1" applyFill="1" applyBorder="1" applyAlignment="1" applyProtection="1">
      <alignment horizontal="left" vertical="center" indent="1"/>
      <protection hidden="1"/>
    </xf>
    <xf numFmtId="168" fontId="3" fillId="0" borderId="7" xfId="0" applyNumberFormat="1" applyFont="1" applyFill="1" applyBorder="1" applyAlignment="1" applyProtection="1">
      <alignment horizontal="left" vertical="center" indent="1"/>
      <protection hidden="1"/>
    </xf>
    <xf numFmtId="0" fontId="3" fillId="0" borderId="5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Alignment="1" applyProtection="1">
      <alignment vertical="center"/>
    </xf>
    <xf numFmtId="0" fontId="2" fillId="0" borderId="0" xfId="0" applyFont="1" applyProtection="1"/>
    <xf numFmtId="0" fontId="3" fillId="0" borderId="13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left"/>
    </xf>
    <xf numFmtId="0" fontId="2" fillId="0" borderId="2" xfId="0" applyFont="1" applyBorder="1" applyProtection="1"/>
    <xf numFmtId="0" fontId="2" fillId="0" borderId="14" xfId="0" applyFont="1" applyBorder="1" applyProtection="1"/>
    <xf numFmtId="0" fontId="2" fillId="0" borderId="15" xfId="0" applyFont="1" applyBorder="1" applyProtection="1"/>
    <xf numFmtId="0" fontId="2" fillId="0" borderId="0" xfId="0" applyFont="1" applyBorder="1" applyProtection="1"/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horizontal="centerContinuous" vertical="top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right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3" fontId="2" fillId="0" borderId="1" xfId="0" applyNumberFormat="1" applyFont="1" applyBorder="1" applyAlignment="1" applyProtection="1">
      <alignment horizontal="center" vertical="center"/>
    </xf>
    <xf numFmtId="3" fontId="2" fillId="0" borderId="7" xfId="0" applyNumberFormat="1" applyFont="1" applyBorder="1" applyAlignment="1" applyProtection="1">
      <alignment horizontal="center" vertical="center"/>
    </xf>
    <xf numFmtId="3" fontId="2" fillId="0" borderId="0" xfId="0" applyNumberFormat="1" applyFont="1" applyProtection="1"/>
    <xf numFmtId="164" fontId="3" fillId="0" borderId="21" xfId="0" applyNumberFormat="1" applyFont="1" applyBorder="1" applyAlignment="1" applyProtection="1">
      <alignment horizontal="left" vertical="center" indent="1"/>
    </xf>
    <xf numFmtId="3" fontId="2" fillId="0" borderId="8" xfId="0" applyNumberFormat="1" applyFont="1" applyBorder="1" applyAlignment="1" applyProtection="1">
      <alignment horizontal="center" vertical="center"/>
    </xf>
    <xf numFmtId="3" fontId="2" fillId="0" borderId="8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horizontal="left" vertical="center" indent="1"/>
    </xf>
    <xf numFmtId="0" fontId="2" fillId="0" borderId="23" xfId="0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24" xfId="0" applyNumberFormat="1" applyFont="1" applyBorder="1" applyAlignment="1" applyProtection="1">
      <alignment horizontal="center" vertical="center"/>
    </xf>
    <xf numFmtId="1" fontId="2" fillId="0" borderId="24" xfId="0" applyNumberFormat="1" applyFont="1" applyBorder="1" applyAlignment="1" applyProtection="1">
      <alignment horizontal="left" vertical="center"/>
    </xf>
    <xf numFmtId="0" fontId="13" fillId="0" borderId="0" xfId="0" applyFont="1" applyFill="1" applyProtection="1">
      <protection locked="0"/>
    </xf>
    <xf numFmtId="3" fontId="13" fillId="0" borderId="0" xfId="0" applyNumberFormat="1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13" fillId="0" borderId="0" xfId="0" applyNumberFormat="1" applyFont="1" applyFill="1" applyProtection="1"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center"/>
      <protection locked="0"/>
    </xf>
    <xf numFmtId="0" fontId="5" fillId="0" borderId="26" xfId="0" applyFont="1" applyFill="1" applyBorder="1" applyProtection="1">
      <protection locked="0"/>
    </xf>
    <xf numFmtId="3" fontId="3" fillId="0" borderId="26" xfId="0" applyNumberFormat="1" applyFont="1" applyFill="1" applyBorder="1" applyAlignment="1" applyProtection="1">
      <alignment horizontal="center"/>
      <protection locked="0"/>
    </xf>
    <xf numFmtId="0" fontId="2" fillId="0" borderId="26" xfId="0" applyFont="1" applyFill="1" applyBorder="1" applyProtection="1">
      <protection locked="0"/>
    </xf>
    <xf numFmtId="0" fontId="5" fillId="0" borderId="27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3" fillId="0" borderId="28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29" xfId="0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left"/>
      <protection locked="0"/>
    </xf>
    <xf numFmtId="0" fontId="15" fillId="0" borderId="0" xfId="0" applyFont="1" applyFill="1" applyProtection="1">
      <protection locked="0"/>
    </xf>
    <xf numFmtId="0" fontId="12" fillId="0" borderId="0" xfId="0" applyFont="1" applyFill="1" applyProtection="1">
      <protection locked="0"/>
    </xf>
    <xf numFmtId="3" fontId="15" fillId="0" borderId="0" xfId="0" applyNumberFormat="1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Protection="1">
      <protection locked="0"/>
    </xf>
    <xf numFmtId="0" fontId="15" fillId="0" borderId="0" xfId="0" applyNumberFormat="1" applyFont="1" applyFill="1" applyProtection="1">
      <protection locked="0"/>
    </xf>
    <xf numFmtId="0" fontId="12" fillId="0" borderId="0" xfId="0" applyFont="1" applyAlignment="1" applyProtection="1">
      <alignment vertical="center"/>
    </xf>
    <xf numFmtId="0" fontId="12" fillId="0" borderId="30" xfId="0" applyFont="1" applyBorder="1" applyAlignment="1" applyProtection="1">
      <alignment horizontal="left" vertical="center"/>
    </xf>
    <xf numFmtId="0" fontId="16" fillId="0" borderId="30" xfId="0" applyFont="1" applyBorder="1" applyProtection="1"/>
    <xf numFmtId="0" fontId="2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horizontal="left" vertical="center" indent="1"/>
    </xf>
    <xf numFmtId="0" fontId="2" fillId="0" borderId="31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2" fillId="0" borderId="32" xfId="0" applyFont="1" applyBorder="1" applyAlignment="1" applyProtection="1">
      <alignment horizontal="left" vertical="center" indent="1"/>
    </xf>
    <xf numFmtId="0" fontId="3" fillId="0" borderId="7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/>
    </xf>
    <xf numFmtId="0" fontId="2" fillId="0" borderId="34" xfId="0" applyFont="1" applyBorder="1" applyAlignment="1" applyProtection="1">
      <alignment horizontal="left" vertical="center" indent="1"/>
    </xf>
    <xf numFmtId="0" fontId="3" fillId="0" borderId="9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35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horizontal="left" vertical="center" indent="1"/>
    </xf>
    <xf numFmtId="0" fontId="2" fillId="0" borderId="1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horizontal="left" vertical="center" indent="1"/>
    </xf>
    <xf numFmtId="0" fontId="2" fillId="0" borderId="3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Continuous" vertical="top" wrapText="1"/>
    </xf>
    <xf numFmtId="0" fontId="2" fillId="0" borderId="37" xfId="0" applyFont="1" applyBorder="1" applyAlignment="1" applyProtection="1">
      <alignment horizontal="centerContinuous" vertical="top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left" vertical="center" indent="1"/>
    </xf>
    <xf numFmtId="0" fontId="2" fillId="0" borderId="3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vertical="center"/>
    </xf>
    <xf numFmtId="0" fontId="5" fillId="0" borderId="38" xfId="0" applyFont="1" applyBorder="1" applyAlignment="1" applyProtection="1">
      <alignment vertical="center"/>
    </xf>
    <xf numFmtId="0" fontId="3" fillId="0" borderId="39" xfId="0" applyFont="1" applyBorder="1" applyAlignment="1" applyProtection="1">
      <alignment horizontal="left" vertical="center" indent="1"/>
    </xf>
    <xf numFmtId="0" fontId="2" fillId="0" borderId="39" xfId="0" applyFont="1" applyBorder="1" applyAlignment="1" applyProtection="1">
      <alignment horizontal="left" vertical="center" indent="1"/>
    </xf>
    <xf numFmtId="0" fontId="2" fillId="0" borderId="21" xfId="0" applyFont="1" applyFill="1" applyBorder="1" applyAlignment="1" applyProtection="1">
      <alignment horizontal="left" vertical="center" indent="1"/>
    </xf>
    <xf numFmtId="0" fontId="2" fillId="0" borderId="1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3" fillId="0" borderId="21" xfId="0" applyFont="1" applyFill="1" applyBorder="1" applyAlignment="1" applyProtection="1">
      <alignment horizontal="left" vertical="center" indent="1"/>
    </xf>
    <xf numFmtId="0" fontId="3" fillId="0" borderId="40" xfId="0" applyFont="1" applyBorder="1" applyAlignment="1" applyProtection="1">
      <alignment horizontal="left" vertical="center" indent="1"/>
    </xf>
    <xf numFmtId="0" fontId="13" fillId="0" borderId="0" xfId="0" applyFont="1" applyFill="1" applyAlignment="1" applyProtection="1">
      <alignment vertical="center"/>
    </xf>
    <xf numFmtId="0" fontId="3" fillId="0" borderId="40" xfId="0" applyFont="1" applyFill="1" applyBorder="1" applyAlignment="1" applyProtection="1">
      <alignment horizontal="left" vertical="center" indent="1"/>
    </xf>
    <xf numFmtId="0" fontId="2" fillId="0" borderId="41" xfId="0" applyFont="1" applyFill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39" xfId="0" applyFont="1" applyFill="1" applyBorder="1" applyAlignment="1" applyProtection="1">
      <alignment horizontal="left" vertical="center" indent="1"/>
    </xf>
    <xf numFmtId="0" fontId="2" fillId="0" borderId="6" xfId="0" applyFont="1" applyFill="1" applyBorder="1" applyAlignment="1" applyProtection="1">
      <alignment vertical="center"/>
    </xf>
    <xf numFmtId="0" fontId="2" fillId="0" borderId="33" xfId="0" applyFont="1" applyFill="1" applyBorder="1" applyAlignment="1" applyProtection="1">
      <alignment vertical="center"/>
    </xf>
    <xf numFmtId="0" fontId="2" fillId="0" borderId="42" xfId="0" applyFont="1" applyFill="1" applyBorder="1" applyAlignment="1" applyProtection="1">
      <alignment horizontal="left" vertical="center" indent="1"/>
    </xf>
    <xf numFmtId="0" fontId="2" fillId="0" borderId="30" xfId="0" applyFont="1" applyFill="1" applyBorder="1" applyAlignment="1" applyProtection="1">
      <alignment vertical="center"/>
    </xf>
    <xf numFmtId="0" fontId="2" fillId="0" borderId="43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  <protection hidden="1"/>
    </xf>
    <xf numFmtId="0" fontId="3" fillId="0" borderId="7" xfId="0" applyFont="1" applyFill="1" applyBorder="1" applyAlignment="1" applyProtection="1">
      <alignment vertical="center"/>
      <protection hidden="1"/>
    </xf>
    <xf numFmtId="0" fontId="3" fillId="0" borderId="4" xfId="0" applyFont="1" applyFill="1" applyBorder="1" applyAlignment="1" applyProtection="1">
      <alignment vertical="center"/>
      <protection hidden="1"/>
    </xf>
    <xf numFmtId="0" fontId="3" fillId="0" borderId="8" xfId="0" applyFont="1" applyBorder="1" applyAlignment="1" applyProtection="1">
      <alignment vertical="center"/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3" fillId="0" borderId="4" xfId="0" applyFont="1" applyBorder="1" applyAlignment="1" applyProtection="1">
      <alignment vertical="center"/>
      <protection hidden="1"/>
    </xf>
    <xf numFmtId="0" fontId="3" fillId="0" borderId="7" xfId="0" applyFont="1" applyFill="1" applyBorder="1" applyAlignment="1" applyProtection="1">
      <alignment horizontal="right" vertical="center"/>
      <protection hidden="1"/>
    </xf>
    <xf numFmtId="0" fontId="3" fillId="0" borderId="4" xfId="0" applyFont="1" applyFill="1" applyBorder="1" applyAlignment="1" applyProtection="1">
      <alignment horizontal="right" vertical="center"/>
      <protection hidden="1"/>
    </xf>
    <xf numFmtId="0" fontId="3" fillId="0" borderId="3" xfId="0" applyFont="1" applyFill="1" applyBorder="1" applyAlignment="1" applyProtection="1">
      <alignment horizontal="right" vertical="center"/>
      <protection hidden="1"/>
    </xf>
    <xf numFmtId="0" fontId="2" fillId="0" borderId="7" xfId="0" applyFont="1" applyFill="1" applyBorder="1" applyAlignment="1" applyProtection="1">
      <alignment horizontal="right" vertical="center"/>
    </xf>
    <xf numFmtId="0" fontId="2" fillId="0" borderId="3" xfId="0" applyNumberFormat="1" applyFont="1" applyBorder="1" applyAlignment="1" applyProtection="1">
      <alignment horizontal="center" vertical="center"/>
      <protection hidden="1"/>
    </xf>
    <xf numFmtId="164" fontId="2" fillId="0" borderId="3" xfId="0" applyNumberFormat="1" applyFont="1" applyBorder="1" applyAlignment="1" applyProtection="1">
      <alignment horizontal="center" vertical="center"/>
    </xf>
    <xf numFmtId="1" fontId="2" fillId="0" borderId="3" xfId="0" applyNumberFormat="1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164" fontId="3" fillId="0" borderId="3" xfId="0" applyNumberFormat="1" applyFont="1" applyFill="1" applyBorder="1" applyAlignment="1" applyProtection="1">
      <alignment horizontal="center" vertical="center"/>
      <protection hidden="1"/>
    </xf>
    <xf numFmtId="164" fontId="2" fillId="0" borderId="3" xfId="0" applyNumberFormat="1" applyFont="1" applyBorder="1" applyAlignment="1" applyProtection="1">
      <alignment horizontal="right" vertical="center"/>
      <protection hidden="1"/>
    </xf>
    <xf numFmtId="164" fontId="2" fillId="0" borderId="3" xfId="0" applyNumberFormat="1" applyFont="1" applyBorder="1" applyAlignment="1" applyProtection="1">
      <alignment horizontal="center" vertical="center"/>
      <protection hidden="1"/>
    </xf>
    <xf numFmtId="168" fontId="2" fillId="0" borderId="3" xfId="0" applyNumberFormat="1" applyFont="1" applyBorder="1" applyAlignment="1" applyProtection="1">
      <alignment horizontal="right" vertical="center"/>
      <protection hidden="1"/>
    </xf>
    <xf numFmtId="0" fontId="2" fillId="0" borderId="11" xfId="0" applyNumberFormat="1" applyFont="1" applyBorder="1" applyAlignment="1" applyProtection="1">
      <alignment horizontal="center" vertical="center"/>
      <protection hidden="1"/>
    </xf>
    <xf numFmtId="168" fontId="2" fillId="0" borderId="11" xfId="0" applyNumberFormat="1" applyFont="1" applyBorder="1" applyAlignment="1" applyProtection="1">
      <alignment horizontal="center" vertical="center"/>
      <protection hidden="1"/>
    </xf>
    <xf numFmtId="168" fontId="3" fillId="0" borderId="11" xfId="0" applyNumberFormat="1" applyFont="1" applyFill="1" applyBorder="1" applyAlignment="1" applyProtection="1">
      <alignment horizontal="center" vertical="center"/>
      <protection hidden="1"/>
    </xf>
    <xf numFmtId="10" fontId="2" fillId="0" borderId="0" xfId="2" applyNumberFormat="1" applyFont="1" applyAlignment="1" applyProtection="1">
      <alignment vertical="center"/>
    </xf>
    <xf numFmtId="167" fontId="2" fillId="0" borderId="3" xfId="0" applyNumberFormat="1" applyFont="1" applyBorder="1" applyAlignment="1" applyProtection="1">
      <alignment horizontal="center" vertical="center"/>
    </xf>
    <xf numFmtId="167" fontId="2" fillId="0" borderId="11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166" fontId="8" fillId="0" borderId="8" xfId="1" applyNumberFormat="1" applyFont="1" applyBorder="1" applyAlignment="1" applyProtection="1">
      <alignment horizontal="center" vertical="center"/>
      <protection hidden="1"/>
    </xf>
    <xf numFmtId="166" fontId="8" fillId="0" borderId="3" xfId="1" applyNumberFormat="1" applyFont="1" applyBorder="1" applyAlignment="1" applyProtection="1">
      <alignment horizontal="center" vertical="center"/>
      <protection hidden="1"/>
    </xf>
    <xf numFmtId="167" fontId="2" fillId="0" borderId="3" xfId="0" applyNumberFormat="1" applyFont="1" applyFill="1" applyBorder="1" applyAlignment="1" applyProtection="1">
      <alignment horizontal="center" vertical="center"/>
    </xf>
    <xf numFmtId="166" fontId="8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</xf>
    <xf numFmtId="168" fontId="2" fillId="0" borderId="3" xfId="0" applyNumberFormat="1" applyFont="1" applyFill="1" applyBorder="1" applyAlignment="1" applyProtection="1">
      <alignment horizontal="center" vertical="center"/>
      <protection hidden="1"/>
    </xf>
    <xf numFmtId="164" fontId="2" fillId="0" borderId="3" xfId="0" applyNumberFormat="1" applyFont="1" applyFill="1" applyBorder="1" applyAlignment="1" applyProtection="1">
      <alignment horizontal="right" vertical="center"/>
      <protection hidden="1"/>
    </xf>
    <xf numFmtId="164" fontId="2" fillId="0" borderId="3" xfId="0" applyNumberFormat="1" applyFont="1" applyFill="1" applyBorder="1" applyAlignment="1" applyProtection="1">
      <alignment horizontal="center" vertical="center"/>
      <protection hidden="1"/>
    </xf>
    <xf numFmtId="168" fontId="2" fillId="0" borderId="3" xfId="0" applyNumberFormat="1" applyFont="1" applyFill="1" applyBorder="1" applyAlignment="1" applyProtection="1">
      <alignment horizontal="right" vertical="center"/>
      <protection hidden="1"/>
    </xf>
    <xf numFmtId="168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19" fillId="0" borderId="0" xfId="0" applyFont="1" applyFill="1" applyAlignment="1" applyProtection="1">
      <alignment wrapText="1"/>
      <protection locked="0"/>
    </xf>
    <xf numFmtId="0" fontId="19" fillId="0" borderId="0" xfId="0" applyNumberFormat="1" applyFont="1" applyFill="1" applyAlignment="1" applyProtection="1">
      <alignment wrapText="1"/>
      <protection locked="0"/>
    </xf>
    <xf numFmtId="0" fontId="18" fillId="0" borderId="28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Protection="1">
      <protection locked="0"/>
    </xf>
    <xf numFmtId="3" fontId="19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Protection="1">
      <protection locked="0"/>
    </xf>
    <xf numFmtId="0" fontId="19" fillId="0" borderId="29" xfId="0" applyFont="1" applyFill="1" applyBorder="1" applyProtection="1">
      <protection locked="0"/>
    </xf>
    <xf numFmtId="0" fontId="22" fillId="0" borderId="29" xfId="0" applyFont="1" applyFill="1" applyBorder="1" applyProtection="1">
      <protection locked="0"/>
    </xf>
    <xf numFmtId="0" fontId="19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49" fontId="23" fillId="0" borderId="28" xfId="0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left"/>
      <protection locked="0"/>
    </xf>
    <xf numFmtId="0" fontId="20" fillId="0" borderId="0" xfId="0" applyFont="1" applyFill="1" applyBorder="1" applyProtection="1">
      <protection locked="0"/>
    </xf>
    <xf numFmtId="3" fontId="18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Protection="1">
      <protection locked="0"/>
    </xf>
    <xf numFmtId="0" fontId="20" fillId="0" borderId="29" xfId="0" applyFont="1" applyFill="1" applyBorder="1" applyProtection="1">
      <protection locked="0"/>
    </xf>
    <xf numFmtId="0" fontId="18" fillId="0" borderId="28" xfId="0" applyNumberFormat="1" applyFont="1" applyFill="1" applyBorder="1" applyProtection="1">
      <protection locked="0"/>
    </xf>
    <xf numFmtId="0" fontId="20" fillId="0" borderId="0" xfId="0" applyNumberFormat="1" applyFont="1" applyFill="1" applyBorder="1" applyProtection="1">
      <protection locked="0"/>
    </xf>
    <xf numFmtId="0" fontId="24" fillId="0" borderId="29" xfId="0" applyFont="1" applyFill="1" applyBorder="1" applyProtection="1">
      <protection locked="0"/>
    </xf>
    <xf numFmtId="0" fontId="20" fillId="0" borderId="0" xfId="0" applyFont="1" applyFill="1" applyProtection="1">
      <protection locked="0"/>
    </xf>
    <xf numFmtId="0" fontId="20" fillId="0" borderId="0" xfId="0" applyNumberFormat="1" applyFont="1" applyFill="1" applyProtection="1">
      <protection locked="0"/>
    </xf>
    <xf numFmtId="0" fontId="24" fillId="0" borderId="0" xfId="0" applyFont="1" applyFill="1" applyProtection="1">
      <protection locked="0"/>
    </xf>
    <xf numFmtId="0" fontId="25" fillId="0" borderId="28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Protection="1">
      <protection locked="0"/>
    </xf>
    <xf numFmtId="3" fontId="21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29" xfId="0" applyFont="1" applyFill="1" applyBorder="1" applyProtection="1">
      <protection locked="0"/>
    </xf>
    <xf numFmtId="0" fontId="21" fillId="0" borderId="28" xfId="0" applyFont="1" applyFill="1" applyBorder="1" applyProtection="1">
      <protection locked="0"/>
    </xf>
    <xf numFmtId="0" fontId="21" fillId="0" borderId="0" xfId="0" applyNumberFormat="1" applyFont="1" applyFill="1" applyBorder="1" applyProtection="1">
      <protection locked="0"/>
    </xf>
    <xf numFmtId="0" fontId="26" fillId="0" borderId="29" xfId="0" applyFont="1" applyFill="1" applyBorder="1" applyProtection="1">
      <protection locked="0"/>
    </xf>
    <xf numFmtId="0" fontId="21" fillId="0" borderId="0" xfId="0" applyFont="1" applyFill="1" applyProtection="1">
      <protection locked="0"/>
    </xf>
    <xf numFmtId="0" fontId="21" fillId="0" borderId="0" xfId="0" applyNumberFormat="1" applyFont="1" applyFill="1" applyProtection="1">
      <protection locked="0"/>
    </xf>
    <xf numFmtId="0" fontId="26" fillId="0" borderId="0" xfId="0" applyFont="1" applyFill="1" applyProtection="1">
      <protection locked="0"/>
    </xf>
    <xf numFmtId="3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Protection="1">
      <protection locked="0"/>
    </xf>
    <xf numFmtId="49" fontId="18" fillId="0" borderId="0" xfId="0" quotePrefix="1" applyNumberFormat="1" applyFont="1" applyFill="1" applyBorder="1" applyAlignment="1" applyProtection="1">
      <alignment horizontal="center"/>
      <protection locked="0"/>
    </xf>
    <xf numFmtId="2" fontId="19" fillId="0" borderId="28" xfId="0" applyNumberFormat="1" applyFont="1" applyFill="1" applyBorder="1" applyProtection="1">
      <protection locked="0"/>
    </xf>
    <xf numFmtId="0" fontId="19" fillId="0" borderId="0" xfId="0" applyNumberFormat="1" applyFont="1" applyFill="1" applyBorder="1" applyProtection="1">
      <protection locked="0"/>
    </xf>
    <xf numFmtId="2" fontId="19" fillId="0" borderId="0" xfId="0" applyNumberFormat="1" applyFont="1" applyFill="1" applyProtection="1">
      <protection locked="0"/>
    </xf>
    <xf numFmtId="0" fontId="19" fillId="0" borderId="0" xfId="0" applyNumberFormat="1" applyFont="1" applyFill="1" applyProtection="1">
      <protection locked="0"/>
    </xf>
    <xf numFmtId="0" fontId="30" fillId="0" borderId="0" xfId="0" applyFont="1" applyFill="1" applyBorder="1" applyProtection="1">
      <protection locked="0"/>
    </xf>
    <xf numFmtId="0" fontId="20" fillId="0" borderId="28" xfId="0" applyFont="1" applyFill="1" applyBorder="1" applyProtection="1">
      <protection locked="0"/>
    </xf>
    <xf numFmtId="49" fontId="25" fillId="0" borderId="0" xfId="0" quotePrefix="1" applyNumberFormat="1" applyFont="1" applyFill="1" applyBorder="1" applyAlignment="1" applyProtection="1">
      <alignment horizontal="center"/>
      <protection locked="0"/>
    </xf>
    <xf numFmtId="49" fontId="18" fillId="0" borderId="0" xfId="0" applyNumberFormat="1" applyFont="1" applyFill="1" applyBorder="1" applyAlignment="1" applyProtection="1">
      <alignment horizontal="center"/>
      <protection locked="0"/>
    </xf>
    <xf numFmtId="0" fontId="18" fillId="0" borderId="28" xfId="0" applyFont="1" applyFill="1" applyBorder="1" applyProtection="1">
      <protection locked="0"/>
    </xf>
    <xf numFmtId="0" fontId="27" fillId="0" borderId="29" xfId="0" applyFont="1" applyFill="1" applyBorder="1" applyProtection="1">
      <protection locked="0"/>
    </xf>
    <xf numFmtId="49" fontId="19" fillId="0" borderId="0" xfId="0" quotePrefix="1" applyNumberFormat="1" applyFont="1" applyFill="1" applyBorder="1" applyAlignment="1" applyProtection="1">
      <alignment horizontal="center"/>
      <protection locked="0"/>
    </xf>
    <xf numFmtId="0" fontId="18" fillId="0" borderId="44" xfId="0" applyFont="1" applyFill="1" applyBorder="1" applyAlignment="1" applyProtection="1">
      <alignment horizontal="center"/>
      <protection locked="0"/>
    </xf>
    <xf numFmtId="0" fontId="19" fillId="0" borderId="45" xfId="0" applyFont="1" applyFill="1" applyBorder="1" applyProtection="1">
      <protection locked="0"/>
    </xf>
    <xf numFmtId="3" fontId="19" fillId="0" borderId="45" xfId="0" applyNumberFormat="1" applyFont="1" applyFill="1" applyBorder="1" applyAlignment="1" applyProtection="1">
      <alignment horizontal="center"/>
      <protection locked="0"/>
    </xf>
    <xf numFmtId="0" fontId="19" fillId="0" borderId="45" xfId="0" applyFont="1" applyFill="1" applyBorder="1" applyAlignment="1" applyProtection="1">
      <alignment horizontal="center"/>
      <protection locked="0"/>
    </xf>
    <xf numFmtId="0" fontId="20" fillId="0" borderId="45" xfId="0" applyFont="1" applyFill="1" applyBorder="1" applyProtection="1">
      <protection locked="0"/>
    </xf>
    <xf numFmtId="0" fontId="19" fillId="0" borderId="46" xfId="0" applyFont="1" applyFill="1" applyBorder="1" applyProtection="1">
      <protection locked="0"/>
    </xf>
    <xf numFmtId="164" fontId="19" fillId="0" borderId="44" xfId="0" applyNumberFormat="1" applyFont="1" applyFill="1" applyBorder="1" applyProtection="1">
      <protection locked="0"/>
    </xf>
    <xf numFmtId="0" fontId="19" fillId="0" borderId="45" xfId="0" applyNumberFormat="1" applyFont="1" applyFill="1" applyBorder="1" applyProtection="1">
      <protection locked="0"/>
    </xf>
    <xf numFmtId="164" fontId="19" fillId="0" borderId="0" xfId="0" applyNumberFormat="1" applyFont="1" applyFill="1" applyProtection="1">
      <protection locked="0"/>
    </xf>
    <xf numFmtId="0" fontId="18" fillId="0" borderId="0" xfId="0" applyFont="1" applyFill="1" applyAlignment="1" applyProtection="1">
      <alignment horizontal="center"/>
      <protection locked="0"/>
    </xf>
    <xf numFmtId="3" fontId="19" fillId="0" borderId="0" xfId="0" applyNumberFormat="1" applyFont="1" applyFill="1" applyAlignment="1" applyProtection="1">
      <alignment horizontal="center"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14" fillId="0" borderId="32" xfId="0" applyFont="1" applyBorder="1" applyAlignment="1" applyProtection="1">
      <alignment horizontal="left" vertical="center" indent="1"/>
    </xf>
    <xf numFmtId="3" fontId="3" fillId="0" borderId="21" xfId="0" applyNumberFormat="1" applyFont="1" applyBorder="1" applyAlignment="1" applyProtection="1">
      <alignment horizontal="left" vertical="center" indent="1"/>
    </xf>
    <xf numFmtId="3" fontId="2" fillId="0" borderId="8" xfId="0" applyNumberFormat="1" applyFont="1" applyBorder="1" applyAlignment="1" applyProtection="1">
      <alignment horizontal="right" vertical="center"/>
    </xf>
    <xf numFmtId="167" fontId="2" fillId="0" borderId="3" xfId="0" applyNumberFormat="1" applyFont="1" applyBorder="1" applyAlignment="1" applyProtection="1">
      <alignment horizontal="right" vertical="center"/>
    </xf>
    <xf numFmtId="3" fontId="2" fillId="0" borderId="0" xfId="0" applyNumberFormat="1" applyFont="1" applyBorder="1" applyAlignment="1" applyProtection="1">
      <alignment horizontal="right" vertical="center"/>
    </xf>
    <xf numFmtId="0" fontId="29" fillId="0" borderId="47" xfId="0" applyFont="1" applyBorder="1" applyAlignment="1">
      <alignment vertical="top" wrapText="1"/>
    </xf>
    <xf numFmtId="168" fontId="2" fillId="0" borderId="17" xfId="0" applyNumberFormat="1" applyFont="1" applyBorder="1" applyAlignment="1" applyProtection="1">
      <alignment horizontal="center" vertical="center"/>
      <protection hidden="1"/>
    </xf>
    <xf numFmtId="168" fontId="2" fillId="0" borderId="48" xfId="0" applyNumberFormat="1" applyFont="1" applyBorder="1" applyAlignment="1" applyProtection="1">
      <alignment horizontal="center" vertical="center"/>
      <protection hidden="1"/>
    </xf>
    <xf numFmtId="0" fontId="23" fillId="0" borderId="28" xfId="0" applyFont="1" applyFill="1" applyBorder="1" applyAlignment="1" applyProtection="1">
      <alignment horizontal="center" wrapText="1"/>
      <protection locked="0"/>
    </xf>
    <xf numFmtId="0" fontId="20" fillId="0" borderId="28" xfId="0" applyFont="1" applyFill="1" applyBorder="1" applyAlignment="1" applyProtection="1">
      <alignment horizontal="center"/>
      <protection locked="0"/>
    </xf>
    <xf numFmtId="0" fontId="20" fillId="0" borderId="28" xfId="0" applyNumberFormat="1" applyFont="1" applyFill="1" applyBorder="1" applyProtection="1">
      <protection locked="0"/>
    </xf>
    <xf numFmtId="49" fontId="26" fillId="0" borderId="28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wrapText="1"/>
      <protection locked="0"/>
    </xf>
    <xf numFmtId="49" fontId="20" fillId="0" borderId="0" xfId="0" quotePrefix="1" applyNumberFormat="1" applyFont="1" applyFill="1" applyBorder="1" applyAlignment="1" applyProtection="1">
      <alignment horizontal="center"/>
      <protection locked="0"/>
    </xf>
    <xf numFmtId="49" fontId="21" fillId="0" borderId="0" xfId="0" quotePrefix="1" applyNumberFormat="1" applyFont="1" applyFill="1" applyBorder="1" applyAlignment="1" applyProtection="1">
      <alignment horizontal="center"/>
      <protection locked="0"/>
    </xf>
    <xf numFmtId="2" fontId="21" fillId="0" borderId="0" xfId="0" applyNumberFormat="1" applyFont="1" applyFill="1" applyBorder="1" applyProtection="1">
      <protection locked="0"/>
    </xf>
    <xf numFmtId="2" fontId="20" fillId="0" borderId="29" xfId="0" applyNumberFormat="1" applyFont="1" applyFill="1" applyBorder="1" applyProtection="1">
      <protection locked="0"/>
    </xf>
    <xf numFmtId="2" fontId="19" fillId="0" borderId="0" xfId="0" applyNumberFormat="1" applyFont="1" applyFill="1" applyBorder="1" applyProtection="1">
      <protection locked="0"/>
    </xf>
    <xf numFmtId="2" fontId="28" fillId="0" borderId="29" xfId="0" applyNumberFormat="1" applyFont="1" applyFill="1" applyBorder="1" applyProtection="1">
      <protection locked="0"/>
    </xf>
    <xf numFmtId="2" fontId="24" fillId="0" borderId="29" xfId="0" applyNumberFormat="1" applyFont="1" applyFill="1" applyBorder="1" applyProtection="1">
      <protection locked="0"/>
    </xf>
    <xf numFmtId="2" fontId="20" fillId="0" borderId="0" xfId="0" applyNumberFormat="1" applyFont="1" applyFill="1" applyProtection="1">
      <protection locked="0"/>
    </xf>
    <xf numFmtId="0" fontId="31" fillId="0" borderId="0" xfId="0" applyFont="1"/>
    <xf numFmtId="0" fontId="2" fillId="0" borderId="20" xfId="0" applyFont="1" applyBorder="1" applyAlignment="1">
      <alignment horizontal="center" vertical="center"/>
    </xf>
    <xf numFmtId="0" fontId="2" fillId="0" borderId="53" xfId="0" applyFont="1" applyBorder="1" applyAlignment="1">
      <alignment horizontal="left" vertical="center" wrapText="1" indent="1"/>
    </xf>
    <xf numFmtId="0" fontId="2" fillId="0" borderId="54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 indent="1"/>
    </xf>
    <xf numFmtId="0" fontId="12" fillId="0" borderId="20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 indent="1"/>
    </xf>
    <xf numFmtId="49" fontId="2" fillId="0" borderId="54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21" fillId="0" borderId="0" xfId="0" quotePrefix="1" applyFont="1" applyFill="1" applyBorder="1" applyAlignment="1" applyProtection="1">
      <alignment horizontal="center"/>
      <protection locked="0"/>
    </xf>
    <xf numFmtId="169" fontId="20" fillId="0" borderId="0" xfId="0" applyNumberFormat="1" applyFont="1" applyFill="1" applyBorder="1" applyAlignment="1" applyProtection="1">
      <alignment horizontal="center"/>
      <protection locked="0"/>
    </xf>
    <xf numFmtId="164" fontId="20" fillId="0" borderId="0" xfId="0" applyNumberFormat="1" applyFont="1" applyFill="1" applyBorder="1" applyProtection="1">
      <protection locked="0"/>
    </xf>
    <xf numFmtId="2" fontId="2" fillId="0" borderId="0" xfId="0" applyNumberFormat="1" applyFont="1" applyFill="1" applyProtection="1"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vertical="center"/>
      <protection hidden="1"/>
    </xf>
    <xf numFmtId="0" fontId="4" fillId="0" borderId="3" xfId="0" applyFont="1" applyFill="1" applyBorder="1" applyAlignment="1" applyProtection="1">
      <alignment horizontal="right" vertical="center"/>
      <protection locked="0"/>
    </xf>
    <xf numFmtId="3" fontId="5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17" fillId="0" borderId="50" xfId="0" applyFont="1" applyBorder="1" applyAlignment="1" applyProtection="1">
      <alignment horizontal="center" vertical="center"/>
      <protection locked="0"/>
    </xf>
    <xf numFmtId="0" fontId="17" fillId="0" borderId="51" xfId="0" applyFont="1" applyBorder="1" applyAlignment="1" applyProtection="1">
      <alignment horizontal="center" vertical="center"/>
      <protection locked="0"/>
    </xf>
    <xf numFmtId="0" fontId="17" fillId="0" borderId="5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168" fontId="5" fillId="0" borderId="17" xfId="0" applyNumberFormat="1" applyFont="1" applyBorder="1" applyAlignment="1" applyProtection="1">
      <alignment horizontal="center" vertical="center"/>
    </xf>
    <xf numFmtId="168" fontId="5" fillId="0" borderId="38" xfId="0" applyNumberFormat="1" applyFont="1" applyBorder="1" applyAlignment="1" applyProtection="1">
      <alignment horizontal="center" vertical="center"/>
    </xf>
    <xf numFmtId="168" fontId="5" fillId="0" borderId="37" xfId="0" applyNumberFormat="1" applyFont="1" applyBorder="1" applyAlignment="1" applyProtection="1">
      <alignment horizontal="center" vertical="center"/>
    </xf>
    <xf numFmtId="168" fontId="5" fillId="0" borderId="17" xfId="1" applyNumberFormat="1" applyFont="1" applyBorder="1" applyAlignment="1" applyProtection="1">
      <alignment horizontal="center" vertical="center"/>
    </xf>
    <xf numFmtId="168" fontId="5" fillId="0" borderId="38" xfId="1" applyNumberFormat="1" applyFont="1" applyBorder="1" applyAlignment="1" applyProtection="1">
      <alignment horizontal="center" vertical="center"/>
    </xf>
    <xf numFmtId="168" fontId="5" fillId="0" borderId="37" xfId="1" applyNumberFormat="1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center"/>
      <protection locked="0"/>
    </xf>
    <xf numFmtId="0" fontId="3" fillId="0" borderId="27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16"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oris.bracknell-forest.gov.uk/tender-evaluation-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%20Heallth%20Bracknell\Chris%20Stannard\HV%20PROCUREMENT_2016\Evaluation\tender-evaluation-model_orig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otal Cost"/>
      <sheetName val="Marking"/>
      <sheetName val="Instructions"/>
    </sheetNames>
    <sheetDataSet>
      <sheetData sheetId="0">
        <row r="9">
          <cell r="E9" t="str">
            <v>Tenderer 1</v>
          </cell>
          <cell r="G9" t="str">
            <v>Tenderer 2</v>
          </cell>
          <cell r="I9" t="str">
            <v>Tenderer 3</v>
          </cell>
          <cell r="K9" t="str">
            <v>Tenderer 4</v>
          </cell>
          <cell r="M9" t="str">
            <v>Tenderer 5</v>
          </cell>
          <cell r="O9" t="str">
            <v>Tenderer 6</v>
          </cell>
          <cell r="Q9" t="str">
            <v>Tenderer 7</v>
          </cell>
          <cell r="S9" t="str">
            <v>Tenderer 8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otal Cost"/>
      <sheetName val="Instructions"/>
    </sheetNames>
    <sheetDataSet>
      <sheetData sheetId="0">
        <row r="2">
          <cell r="C2" t="str">
            <v>Enter Contract Title Here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V37"/>
  <sheetViews>
    <sheetView showGridLines="0" tabSelected="1" zoomScale="75" zoomScaleNormal="75" zoomScaleSheetLayoutView="75" workbookViewId="0">
      <selection activeCell="F20" sqref="F20"/>
    </sheetView>
  </sheetViews>
  <sheetFormatPr defaultRowHeight="24.95" customHeight="1" x14ac:dyDescent="0.25"/>
  <cols>
    <col min="1" max="1" width="4.625" style="92" customWidth="1"/>
    <col min="2" max="2" width="57.5" style="92" bestFit="1" customWidth="1"/>
    <col min="3" max="3" width="9.75" style="92" bestFit="1" customWidth="1"/>
    <col min="4" max="4" width="6.75" style="92" customWidth="1"/>
    <col min="5" max="5" width="10.625" style="92" customWidth="1"/>
    <col min="6" max="6" width="12.625" style="92" bestFit="1" customWidth="1"/>
    <col min="7" max="7" width="10.625" style="92" customWidth="1"/>
    <col min="8" max="8" width="13.5" style="92" customWidth="1"/>
    <col min="9" max="9" width="10.625" style="92" customWidth="1"/>
    <col min="10" max="12" width="12.625" style="92" bestFit="1" customWidth="1"/>
    <col min="13" max="13" width="10.875" style="92" customWidth="1"/>
    <col min="14" max="14" width="12.625" style="92" bestFit="1" customWidth="1"/>
    <col min="15" max="15" width="10.625" style="92" customWidth="1"/>
    <col min="16" max="16" width="12.625" style="92" bestFit="1" customWidth="1"/>
    <col min="17" max="17" width="10.625" style="92" customWidth="1"/>
    <col min="18" max="18" width="12.625" style="92" bestFit="1" customWidth="1"/>
    <col min="19" max="19" width="10.625" style="92" customWidth="1"/>
    <col min="20" max="20" width="12.625" style="92" bestFit="1" customWidth="1"/>
    <col min="21" max="16384" width="9" style="92"/>
  </cols>
  <sheetData>
    <row r="1" spans="2:20" ht="19.5" customHeight="1" thickBot="1" x14ac:dyDescent="0.3">
      <c r="B1" s="34"/>
    </row>
    <row r="2" spans="2:20" ht="24.95" customHeight="1" thickBot="1" x14ac:dyDescent="0.3">
      <c r="B2" s="89" t="s">
        <v>28</v>
      </c>
      <c r="C2" s="292" t="s">
        <v>139</v>
      </c>
      <c r="D2" s="293"/>
      <c r="E2" s="293"/>
      <c r="F2" s="293"/>
      <c r="G2" s="293"/>
      <c r="H2" s="294"/>
    </row>
    <row r="3" spans="2:20" ht="24.95" customHeight="1" thickBot="1" x14ac:dyDescent="0.3">
      <c r="B3" s="34"/>
    </row>
    <row r="4" spans="2:20" ht="30.75" customHeight="1" thickTop="1" x14ac:dyDescent="0.25">
      <c r="B4" s="93" t="s">
        <v>51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5"/>
    </row>
    <row r="5" spans="2:20" ht="24.95" customHeight="1" x14ac:dyDescent="0.25">
      <c r="B5" s="96" t="s">
        <v>14</v>
      </c>
      <c r="C5" s="285">
        <v>30</v>
      </c>
      <c r="D5" s="97" t="s">
        <v>9</v>
      </c>
      <c r="E5" s="98" t="s">
        <v>11</v>
      </c>
      <c r="F5" s="291" t="s">
        <v>29</v>
      </c>
      <c r="G5" s="291"/>
      <c r="H5" s="291"/>
      <c r="I5" s="291" t="s">
        <v>29</v>
      </c>
      <c r="J5" s="291"/>
      <c r="K5" s="291"/>
      <c r="L5" s="98"/>
      <c r="M5" s="98"/>
      <c r="N5" s="98"/>
      <c r="O5" s="98"/>
      <c r="P5" s="98"/>
      <c r="Q5" s="98"/>
      <c r="R5" s="98"/>
      <c r="S5" s="98"/>
      <c r="T5" s="99"/>
    </row>
    <row r="6" spans="2:20" ht="24.95" customHeight="1" x14ac:dyDescent="0.25">
      <c r="B6" s="100" t="s">
        <v>52</v>
      </c>
      <c r="C6" s="286">
        <f>100-C5</f>
        <v>70</v>
      </c>
      <c r="D6" s="101" t="s">
        <v>9</v>
      </c>
      <c r="E6" s="102"/>
      <c r="F6" s="295" t="s">
        <v>29</v>
      </c>
      <c r="G6" s="295"/>
      <c r="H6" s="295"/>
      <c r="I6" s="291" t="s">
        <v>29</v>
      </c>
      <c r="J6" s="291"/>
      <c r="K6" s="291"/>
      <c r="L6" s="102"/>
      <c r="M6" s="102"/>
      <c r="N6" s="102"/>
      <c r="O6" s="102"/>
      <c r="P6" s="102"/>
      <c r="Q6" s="102"/>
      <c r="R6" s="102"/>
      <c r="S6" s="102"/>
      <c r="T6" s="103"/>
    </row>
    <row r="7" spans="2:20" ht="24.95" customHeight="1" x14ac:dyDescent="0.25">
      <c r="B7" s="100" t="s">
        <v>0</v>
      </c>
      <c r="C7" s="287">
        <v>40</v>
      </c>
      <c r="D7" s="104" t="s">
        <v>9</v>
      </c>
      <c r="E7" s="105"/>
      <c r="F7" s="291" t="s">
        <v>29</v>
      </c>
      <c r="G7" s="291"/>
      <c r="H7" s="291"/>
      <c r="I7" s="291" t="s">
        <v>29</v>
      </c>
      <c r="J7" s="291"/>
      <c r="K7" s="291"/>
      <c r="L7" s="105"/>
      <c r="M7" s="105"/>
      <c r="N7" s="105"/>
      <c r="O7" s="105"/>
      <c r="P7" s="105"/>
      <c r="Q7" s="105"/>
      <c r="R7" s="105"/>
      <c r="S7" s="105"/>
      <c r="T7" s="106"/>
    </row>
    <row r="8" spans="2:20" ht="24.95" customHeight="1" x14ac:dyDescent="0.25">
      <c r="B8" s="107" t="s">
        <v>6</v>
      </c>
      <c r="C8" s="108"/>
      <c r="D8" s="108"/>
      <c r="E8" s="108"/>
      <c r="F8" s="105"/>
      <c r="G8" s="105"/>
      <c r="H8" s="105"/>
      <c r="I8" s="105"/>
      <c r="J8" s="105"/>
      <c r="K8" s="105"/>
      <c r="L8" s="108"/>
      <c r="M8" s="108"/>
      <c r="N8" s="108"/>
      <c r="O8" s="108"/>
      <c r="P8" s="108"/>
      <c r="Q8" s="108"/>
      <c r="R8" s="108"/>
      <c r="S8" s="108"/>
      <c r="T8" s="109"/>
    </row>
    <row r="9" spans="2:20" ht="24.95" customHeight="1" x14ac:dyDescent="0.2">
      <c r="B9" s="110" t="s">
        <v>1</v>
      </c>
      <c r="C9" s="111" t="s">
        <v>3</v>
      </c>
      <c r="D9" s="112" t="s">
        <v>5</v>
      </c>
      <c r="E9" s="289" t="s">
        <v>21</v>
      </c>
      <c r="F9" s="290"/>
      <c r="G9" s="289" t="s">
        <v>22</v>
      </c>
      <c r="H9" s="290"/>
      <c r="I9" s="289" t="s">
        <v>23</v>
      </c>
      <c r="J9" s="290"/>
      <c r="K9" s="289" t="s">
        <v>24</v>
      </c>
      <c r="L9" s="290"/>
      <c r="M9" s="289" t="s">
        <v>25</v>
      </c>
      <c r="N9" s="290"/>
      <c r="O9" s="289" t="s">
        <v>26</v>
      </c>
      <c r="P9" s="290"/>
      <c r="Q9" s="289" t="s">
        <v>27</v>
      </c>
      <c r="R9" s="290"/>
      <c r="S9" s="289" t="s">
        <v>30</v>
      </c>
      <c r="T9" s="302"/>
    </row>
    <row r="10" spans="2:20" ht="28.5" x14ac:dyDescent="0.25">
      <c r="B10" s="100"/>
      <c r="C10" s="113" t="s">
        <v>4</v>
      </c>
      <c r="D10" s="114" t="s">
        <v>15</v>
      </c>
      <c r="E10" s="115" t="s">
        <v>42</v>
      </c>
      <c r="F10" s="116" t="s">
        <v>13</v>
      </c>
      <c r="G10" s="115" t="s">
        <v>42</v>
      </c>
      <c r="H10" s="116" t="s">
        <v>13</v>
      </c>
      <c r="I10" s="115" t="s">
        <v>42</v>
      </c>
      <c r="J10" s="116" t="s">
        <v>13</v>
      </c>
      <c r="K10" s="115" t="s">
        <v>42</v>
      </c>
      <c r="L10" s="116" t="s">
        <v>13</v>
      </c>
      <c r="M10" s="115" t="s">
        <v>42</v>
      </c>
      <c r="N10" s="116" t="s">
        <v>13</v>
      </c>
      <c r="O10" s="115" t="s">
        <v>42</v>
      </c>
      <c r="P10" s="116" t="s">
        <v>13</v>
      </c>
      <c r="Q10" s="115" t="s">
        <v>42</v>
      </c>
      <c r="R10" s="116" t="s">
        <v>13</v>
      </c>
      <c r="S10" s="115" t="s">
        <v>42</v>
      </c>
      <c r="T10" s="117" t="s">
        <v>13</v>
      </c>
    </row>
    <row r="11" spans="2:20" ht="24.95" customHeight="1" x14ac:dyDescent="0.25">
      <c r="B11" s="118" t="s">
        <v>156</v>
      </c>
      <c r="C11" s="1" t="s">
        <v>49</v>
      </c>
      <c r="D11" s="119"/>
      <c r="E11" s="120"/>
      <c r="F11" s="248"/>
      <c r="G11" s="296"/>
      <c r="H11" s="248"/>
      <c r="I11" s="299"/>
      <c r="J11" s="248"/>
      <c r="K11" s="296"/>
      <c r="L11" s="248"/>
      <c r="M11" s="296"/>
      <c r="N11" s="248"/>
      <c r="O11" s="296"/>
      <c r="P11" s="248"/>
      <c r="Q11" s="296"/>
      <c r="R11" s="248"/>
      <c r="S11" s="296"/>
      <c r="T11" s="249"/>
    </row>
    <row r="12" spans="2:20" ht="24.95" customHeight="1" x14ac:dyDescent="0.25">
      <c r="B12" s="242" t="str">
        <f>+Quality!B8</f>
        <v>Method Statement</v>
      </c>
      <c r="C12" s="1"/>
      <c r="D12" s="119"/>
      <c r="E12" s="121"/>
      <c r="F12" s="248"/>
      <c r="G12" s="297"/>
      <c r="H12" s="248"/>
      <c r="I12" s="300"/>
      <c r="J12" s="248"/>
      <c r="K12" s="297"/>
      <c r="L12" s="248"/>
      <c r="M12" s="297"/>
      <c r="N12" s="248"/>
      <c r="O12" s="297"/>
      <c r="P12" s="248"/>
      <c r="Q12" s="297"/>
      <c r="R12" s="248"/>
      <c r="S12" s="297"/>
      <c r="T12" s="249"/>
    </row>
    <row r="13" spans="2:20" ht="24.95" customHeight="1" x14ac:dyDescent="0.25">
      <c r="B13" s="118" t="str">
        <f>+Quality!C9</f>
        <v>Specification</v>
      </c>
      <c r="C13" s="283">
        <v>4</v>
      </c>
      <c r="D13" s="284">
        <f>+Quality!F45</f>
        <v>96.5</v>
      </c>
      <c r="E13" s="121"/>
      <c r="F13" s="248">
        <f>+Quality!J45</f>
        <v>0</v>
      </c>
      <c r="G13" s="297"/>
      <c r="H13" s="248">
        <f>+Quality!N45</f>
        <v>0</v>
      </c>
      <c r="I13" s="300"/>
      <c r="J13" s="248">
        <f>+Quality!R45</f>
        <v>0</v>
      </c>
      <c r="K13" s="297"/>
      <c r="L13" s="248">
        <f>+Quality!V45</f>
        <v>0</v>
      </c>
      <c r="M13" s="297"/>
      <c r="N13" s="248">
        <f>+Quality!Z45</f>
        <v>0</v>
      </c>
      <c r="O13" s="297"/>
      <c r="P13" s="248">
        <f>+Quality!AD45</f>
        <v>0</v>
      </c>
      <c r="Q13" s="297"/>
      <c r="R13" s="248">
        <f>+Quality!AH45</f>
        <v>0</v>
      </c>
      <c r="S13" s="297"/>
      <c r="T13" s="248">
        <f>+Quality!AL45</f>
        <v>0</v>
      </c>
    </row>
    <row r="14" spans="2:20" ht="24.95" customHeight="1" x14ac:dyDescent="0.25">
      <c r="B14" s="118" t="str">
        <f>+Quality!C46</f>
        <v>Pricing</v>
      </c>
      <c r="C14" s="283">
        <v>4</v>
      </c>
      <c r="D14" s="284">
        <f>+Quality!F50</f>
        <v>3.5</v>
      </c>
      <c r="E14" s="121"/>
      <c r="F14" s="248">
        <f>+Quality!J50</f>
        <v>0</v>
      </c>
      <c r="G14" s="297"/>
      <c r="H14" s="248">
        <f>+Quality!N50</f>
        <v>0</v>
      </c>
      <c r="I14" s="300"/>
      <c r="J14" s="248">
        <f>+Quality!R50</f>
        <v>0</v>
      </c>
      <c r="K14" s="297"/>
      <c r="L14" s="248">
        <f>+Quality!V50</f>
        <v>0</v>
      </c>
      <c r="M14" s="297"/>
      <c r="N14" s="248">
        <f>+Quality!Z50</f>
        <v>0</v>
      </c>
      <c r="O14" s="297"/>
      <c r="P14" s="248">
        <f>+Quality!AD50</f>
        <v>0</v>
      </c>
      <c r="Q14" s="297"/>
      <c r="R14" s="248">
        <f>+Quality!AH50</f>
        <v>0</v>
      </c>
      <c r="S14" s="297"/>
      <c r="T14" s="248">
        <f>+Quality!AL50</f>
        <v>0</v>
      </c>
    </row>
    <row r="15" spans="2:20" ht="24.95" customHeight="1" x14ac:dyDescent="0.25">
      <c r="B15" s="118" t="str">
        <f>+Quality!B54</f>
        <v>Specification Compliance</v>
      </c>
      <c r="C15" s="1" t="s">
        <v>49</v>
      </c>
      <c r="D15" s="119"/>
      <c r="E15" s="121"/>
      <c r="F15" s="248"/>
      <c r="G15" s="297"/>
      <c r="H15" s="248"/>
      <c r="I15" s="300"/>
      <c r="J15" s="248"/>
      <c r="K15" s="297"/>
      <c r="L15" s="248"/>
      <c r="M15" s="297"/>
      <c r="N15" s="248"/>
      <c r="O15" s="297"/>
      <c r="P15" s="248"/>
      <c r="Q15" s="297"/>
      <c r="R15" s="248"/>
      <c r="S15" s="297"/>
      <c r="T15" s="249"/>
    </row>
    <row r="16" spans="2:20" ht="24.95" customHeight="1" x14ac:dyDescent="0.25">
      <c r="B16" s="118" t="str">
        <f>+Quality!B56</f>
        <v>Conditions of Contract Compliance</v>
      </c>
      <c r="C16" s="1" t="s">
        <v>49</v>
      </c>
      <c r="D16" s="119"/>
      <c r="E16" s="121"/>
      <c r="F16" s="248"/>
      <c r="G16" s="297"/>
      <c r="H16" s="248"/>
      <c r="I16" s="300"/>
      <c r="J16" s="248"/>
      <c r="K16" s="297"/>
      <c r="L16" s="248"/>
      <c r="M16" s="297"/>
      <c r="N16" s="248"/>
      <c r="O16" s="297"/>
      <c r="P16" s="248"/>
      <c r="Q16" s="297"/>
      <c r="R16" s="248"/>
      <c r="S16" s="297"/>
      <c r="T16" s="249"/>
    </row>
    <row r="17" spans="2:22" ht="24.95" customHeight="1" x14ac:dyDescent="0.25">
      <c r="B17" s="118" t="str">
        <f>+Quality!B58</f>
        <v>FOI Schedule of Reserved Information</v>
      </c>
      <c r="C17" s="1" t="s">
        <v>49</v>
      </c>
      <c r="D17" s="119"/>
      <c r="E17" s="121"/>
      <c r="F17" s="248"/>
      <c r="G17" s="297"/>
      <c r="H17" s="248"/>
      <c r="I17" s="300"/>
      <c r="J17" s="248"/>
      <c r="K17" s="297"/>
      <c r="L17" s="248"/>
      <c r="M17" s="297"/>
      <c r="N17" s="248"/>
      <c r="O17" s="297"/>
      <c r="P17" s="248"/>
      <c r="Q17" s="297"/>
      <c r="R17" s="248"/>
      <c r="S17" s="297"/>
      <c r="T17" s="249"/>
    </row>
    <row r="18" spans="2:22" ht="24.95" customHeight="1" x14ac:dyDescent="0.25">
      <c r="B18" s="118" t="str">
        <f>+Quality!B62</f>
        <v>Form of Tender</v>
      </c>
      <c r="C18" s="1" t="s">
        <v>49</v>
      </c>
      <c r="D18" s="119"/>
      <c r="E18" s="121"/>
      <c r="F18" s="248"/>
      <c r="G18" s="297"/>
      <c r="H18" s="248"/>
      <c r="I18" s="300"/>
      <c r="J18" s="248"/>
      <c r="K18" s="297"/>
      <c r="L18" s="248"/>
      <c r="M18" s="297"/>
      <c r="N18" s="248"/>
      <c r="O18" s="297"/>
      <c r="P18" s="248"/>
      <c r="Q18" s="297"/>
      <c r="R18" s="248"/>
      <c r="S18" s="297"/>
      <c r="T18" s="249"/>
    </row>
    <row r="19" spans="2:22" ht="24.95" customHeight="1" x14ac:dyDescent="0.25">
      <c r="B19" s="118"/>
      <c r="C19" s="1"/>
      <c r="D19" s="119"/>
      <c r="E19" s="121"/>
      <c r="F19" s="248"/>
      <c r="G19" s="298"/>
      <c r="H19" s="248"/>
      <c r="I19" s="301"/>
      <c r="J19" s="248"/>
      <c r="K19" s="298"/>
      <c r="L19" s="248"/>
      <c r="M19" s="298"/>
      <c r="N19" s="248"/>
      <c r="O19" s="298"/>
      <c r="P19" s="248"/>
      <c r="Q19" s="298"/>
      <c r="R19" s="248"/>
      <c r="S19" s="298"/>
      <c r="T19" s="249"/>
    </row>
    <row r="20" spans="2:22" ht="24.95" customHeight="1" x14ac:dyDescent="0.25">
      <c r="B20" s="122" t="s">
        <v>2</v>
      </c>
      <c r="C20" s="11"/>
      <c r="D20" s="2">
        <f>IF(SUM(D11:D19)=100,SUM(D11:D19),("**"&amp;SUM(D11:D19)&amp;"**"))</f>
        <v>100</v>
      </c>
      <c r="E20" s="152"/>
      <c r="F20" s="151">
        <f>IF(AND($D$20=100,COUNT(F11:F19)=COUNTA(F11:F19)),SUM(F11:F19),"Invalid")</f>
        <v>0</v>
      </c>
      <c r="G20" s="153"/>
      <c r="H20" s="151">
        <f>IF(AND($D$20=100,COUNT(H11:H19)=COUNTA(H11:H19)),SUM(H11:H19),"Invalid")</f>
        <v>0</v>
      </c>
      <c r="I20" s="151"/>
      <c r="J20" s="151">
        <f>IF(AND($D$20=100,COUNT(J11:J19)=COUNTA(J11:J19)),SUM(J11:J19),"Invalid")</f>
        <v>0</v>
      </c>
      <c r="K20" s="151"/>
      <c r="L20" s="151">
        <f>IF(AND($D$20=100,COUNT(L11:L19)=COUNTA(L11:L19)),SUM(L11:L19),"Invalid")</f>
        <v>0</v>
      </c>
      <c r="M20" s="151"/>
      <c r="N20" s="151">
        <f>IF(AND($D$20=100,COUNT(N11:N19)=COUNTA(N11:N19)),SUM(N11:N19),"Invalid")</f>
        <v>0</v>
      </c>
      <c r="O20" s="151"/>
      <c r="P20" s="151">
        <f>IF(AND($D$20=100,COUNT(P11:P19)=COUNTA(P11:P19)),SUM(P11:P19),"Invalid")</f>
        <v>0</v>
      </c>
      <c r="Q20" s="151"/>
      <c r="R20" s="151">
        <f>IF(AND($D$20=100,COUNT(R11:R19)=COUNTA(R11:R19)),SUM(R11:R19),"Invalid")</f>
        <v>0</v>
      </c>
      <c r="S20" s="151"/>
      <c r="T20" s="160">
        <f>IF(AND($D$20=100,COUNT(T11:T19)=COUNTA(T11:T19)),SUM(T11:T19),"Invalid")</f>
        <v>0</v>
      </c>
      <c r="U20" s="102"/>
    </row>
    <row r="21" spans="2:22" ht="24.95" customHeight="1" x14ac:dyDescent="0.25">
      <c r="B21" s="123" t="s">
        <v>20</v>
      </c>
      <c r="C21" s="108"/>
      <c r="E21" s="154"/>
      <c r="F21" s="2" t="str">
        <f>IF(AND((ISNUMBER(F20)),(SUM(F11:F19)&gt;=$C$7)),"yes","no")</f>
        <v>no</v>
      </c>
      <c r="G21" s="119"/>
      <c r="H21" s="2" t="str">
        <f>IF(AND((ISNUMBER(H20)),(SUM(H11:H19)&gt;=$C$7)),"yes","no")</f>
        <v>no</v>
      </c>
      <c r="I21" s="119"/>
      <c r="J21" s="2" t="str">
        <f>IF(AND((ISNUMBER(J20)),(SUM(J11:J19)&gt;=$C$7)),"yes","no")</f>
        <v>no</v>
      </c>
      <c r="K21" s="2"/>
      <c r="L21" s="2" t="str">
        <f>IF(AND((ISNUMBER(L20)),(SUM(L11:L19)&gt;=$C$7)),"yes","no")</f>
        <v>no</v>
      </c>
      <c r="M21" s="119"/>
      <c r="N21" s="18" t="str">
        <f>IF(AND((ISNUMBER(N20)),(SUM(N11:N19)&gt;=$C$7)),"yes","no")</f>
        <v>no</v>
      </c>
      <c r="O21" s="119"/>
      <c r="P21" s="18" t="str">
        <f>IF(AND((ISNUMBER(P20)),(SUM(P11:P19)&gt;=$C$7)),"yes","no")</f>
        <v>no</v>
      </c>
      <c r="Q21" s="2"/>
      <c r="R21" s="2" t="str">
        <f>IF(AND((ISNUMBER(R20)),(SUM(R11:R19)&gt;=$C$7)),"yes","no")</f>
        <v>no</v>
      </c>
      <c r="S21" s="2"/>
      <c r="T21" s="161" t="str">
        <f>IF(AND((ISNUMBER(T20)),(SUM(T11:T19)&gt;=$C$7)),"yes","no")</f>
        <v>no</v>
      </c>
    </row>
    <row r="22" spans="2:22" s="128" customFormat="1" ht="24.95" customHeight="1" x14ac:dyDescent="0.25">
      <c r="B22" s="124" t="s">
        <v>10</v>
      </c>
      <c r="C22" s="125"/>
      <c r="D22" s="126"/>
      <c r="E22" s="155"/>
      <c r="F22" s="19" t="str">
        <f>IF(AND((ISNUMBER(F20)),(IF(SUM(F11:F19)&gt;=$C$7,TRUE,FALSE))),F20/(MAX($F$20,$H$20,$J$20,$L$20,$N$20,$P$20,$R$20,$T$20))*100,"n/a")</f>
        <v>n/a</v>
      </c>
      <c r="G22" s="155"/>
      <c r="H22" s="19" t="str">
        <f>IF(AND((ISNUMBER(H20)),(IF(SUM(H11:H19)&gt;=$C$7,TRUE,FALSE))),H20/(MAX($F$20,$H$20,$J$20,$L$20,$N$20,$P$20,$R$20,$T$20))*100,"n/a")</f>
        <v>n/a</v>
      </c>
      <c r="I22" s="155"/>
      <c r="J22" s="19" t="str">
        <f>IF(AND((ISNUMBER(J20)),(IF(SUM(J11:J19)&gt;=$C$7,TRUE,FALSE))),J20/(MAX($F$20,$H$20,$J$20,$L$20,$N$20,$P$20,$R$20,$T$20))*100,"n/a")</f>
        <v>n/a</v>
      </c>
      <c r="K22" s="155"/>
      <c r="L22" s="19" t="str">
        <f>IF(AND((ISNUMBER(L20)),(IF(SUM(L11:L19)&gt;=$C$7,TRUE,FALSE))),L20/(MAX($F$20,$H$20,$J$20,$L$20,$N$20,$P$20,$R$20,$T$20))*100,"n/a")</f>
        <v>n/a</v>
      </c>
      <c r="M22" s="155"/>
      <c r="N22" s="19" t="str">
        <f>IF(AND((ISNUMBER(N20)),(IF(SUM(N11:N19)&gt;=$C$7,TRUE,FALSE))),N20/(MAX($F$20,$H$20,$J$20,$L$20,$N$20,$P$20,$R$20,$T$20))*100,"n/a")</f>
        <v>n/a</v>
      </c>
      <c r="O22" s="155"/>
      <c r="P22" s="19" t="str">
        <f>IF(AND((ISNUMBER(P20)),(IF(SUM(P11:P19)&gt;=$C$7,TRUE,FALSE))),P20/(MAX($F$20,$H$20,$J$20,$L$20,$N$20,$P$20,$R$20,$T$20))*100,"n/a")</f>
        <v>n/a</v>
      </c>
      <c r="Q22" s="155"/>
      <c r="R22" s="19" t="str">
        <f>IF(AND((ISNUMBER(R20)),(IF(SUM(R11:R19)&gt;=$C$7,TRUE,FALSE))),R20/(MAX($F$20,$H$20,$J$20,$L$20,$N$20,$P$20,$R$20,$T$20))*100,"n/a")</f>
        <v>n/a</v>
      </c>
      <c r="S22" s="155"/>
      <c r="T22" s="162" t="str">
        <f>IF(AND((ISNUMBER(T20)),(IF(SUM(T11:T19)&gt;=$C$7,TRUE,FALSE))),T20/(MAX($F$20,$H$20,$J$20,$L$20,$N$20,$P$20,$R$20,$T$20))*100,"n/a")</f>
        <v>n/a</v>
      </c>
    </row>
    <row r="23" spans="2:22" s="128" customFormat="1" ht="24.95" customHeight="1" x14ac:dyDescent="0.25">
      <c r="B23" s="129" t="s">
        <v>31</v>
      </c>
      <c r="C23" s="125"/>
      <c r="D23" s="126"/>
      <c r="E23" s="22" t="str">
        <f>IF(ISTEXT(F22),"n/a",RANK(F22,$F$22:$T$22))</f>
        <v>n/a</v>
      </c>
      <c r="F23" s="150"/>
      <c r="G23" s="22" t="str">
        <f>IF(ISTEXT(H22),"n/a",RANK(H22,$F$22:$T$22))</f>
        <v>n/a</v>
      </c>
      <c r="H23" s="147"/>
      <c r="I23" s="22" t="str">
        <f>IF(ISTEXT(J22),"n/a",RANK(J22,$F$22:$T$22))</f>
        <v>n/a</v>
      </c>
      <c r="J23" s="147"/>
      <c r="K23" s="22" t="str">
        <f>IF(ISTEXT(L22),"n/a",RANK(L22,$F$22:$T$22))</f>
        <v>n/a</v>
      </c>
      <c r="L23" s="147"/>
      <c r="M23" s="22" t="str">
        <f>IF(ISTEXT(N22),"n/a",RANK(N22,$F$22:$T$22))</f>
        <v>n/a</v>
      </c>
      <c r="N23" s="147"/>
      <c r="O23" s="22" t="str">
        <f>IF(ISTEXT(P22),"n/a",RANK(P22,$F$22:$T$22))</f>
        <v>n/a</v>
      </c>
      <c r="P23" s="147"/>
      <c r="Q23" s="22" t="str">
        <f>IF(ISTEXT(R22),"n/a",RANK(R22,$F$22:$T$22))</f>
        <v>n/a</v>
      </c>
      <c r="R23" s="147"/>
      <c r="S23" s="22" t="str">
        <f>IF(ISTEXT(T22),"n/a",RANK(T22,$F$22:$T$22))</f>
        <v>n/a</v>
      </c>
      <c r="T23" s="148"/>
    </row>
    <row r="24" spans="2:22" ht="24.95" customHeight="1" x14ac:dyDescent="0.25">
      <c r="B24" s="130" t="s">
        <v>127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6"/>
      <c r="V24" s="102"/>
    </row>
    <row r="25" spans="2:22" s="171" customFormat="1" ht="24.95" customHeight="1" x14ac:dyDescent="0.25">
      <c r="B25" s="177" t="s">
        <v>128</v>
      </c>
      <c r="C25" s="166"/>
      <c r="D25" s="166"/>
      <c r="E25" s="167" t="str">
        <f>IF(AND(ISNUMBER(F20),(IF(SUM(F11:F19)&gt;=$C$7,TRUE,FALSE))),F25,"n/a")</f>
        <v>n/a</v>
      </c>
      <c r="F25" s="164" t="str">
        <f>Pricing!F9</f>
        <v>N/A</v>
      </c>
      <c r="G25" s="168" t="str">
        <f>IF(AND(ISNUMBER(H20),(IF(SUM(H11:H19)&gt;=$C$7,TRUE,FALSE))),H25,"n/a")</f>
        <v>n/a</v>
      </c>
      <c r="H25" s="169" t="str">
        <f>Pricing!H9</f>
        <v>N/A</v>
      </c>
      <c r="I25" s="170" t="str">
        <f>IF(AND(ISNUMBER(J20),(IF(SUM(J11:J19)&gt;=$C$7,TRUE,FALSE))),J25,"n/a")</f>
        <v>n/a</v>
      </c>
      <c r="J25" s="169" t="str">
        <f>Pricing!J9</f>
        <v>N/A</v>
      </c>
      <c r="K25" s="168" t="str">
        <f>IF(AND(ISNUMBER(L20),(IF(SUM(L11:L19)&gt;=$C$7,TRUE,FALSE))),L25,"n/a")</f>
        <v>n/a</v>
      </c>
      <c r="L25" s="164" t="str">
        <f>Pricing!L9</f>
        <v>N/A</v>
      </c>
      <c r="M25" s="168" t="str">
        <f>IF(AND(ISNUMBER(N20),(IF(SUM(N11:N19)&gt;=$C$7,TRUE,FALSE))),N25,"n/a")</f>
        <v>n/a</v>
      </c>
      <c r="N25" s="164" t="str">
        <f>Pricing!N9</f>
        <v>N/A</v>
      </c>
      <c r="O25" s="168" t="str">
        <f>IF(AND(ISNUMBER(P20),(IF(SUM(P11:P19)&gt;=$C$7,TRUE,FALSE))),P25,"n/a")</f>
        <v>n/a</v>
      </c>
      <c r="P25" s="164" t="str">
        <f>Pricing!P9</f>
        <v>N/A</v>
      </c>
      <c r="Q25" s="168" t="str">
        <f>IF(AND(ISNUMBER(R20),(IF(SUM(R11:R19)&gt;=$C$7,TRUE,FALSE))),R25,"n/a")</f>
        <v>n/a</v>
      </c>
      <c r="R25" s="164" t="str">
        <f>Pricing!R9</f>
        <v>N/A</v>
      </c>
      <c r="S25" s="168" t="str">
        <f>IF(AND(ISNUMBER(T20),(IF(SUM(T11:T19)&gt;=$C$7,TRUE,FALSE))),T25,"n/a")</f>
        <v>n/a</v>
      </c>
      <c r="T25" s="165" t="str">
        <f>Pricing!T9</f>
        <v>N/A</v>
      </c>
    </row>
    <row r="26" spans="2:22" s="128" customFormat="1" ht="24.95" customHeight="1" x14ac:dyDescent="0.25">
      <c r="B26" s="124" t="s">
        <v>59</v>
      </c>
      <c r="C26" s="125"/>
      <c r="D26" s="125"/>
      <c r="E26" s="21"/>
      <c r="F26" s="19" t="str">
        <f>+IF(ISNUMBER(E25),MIN($E$25,$G$25,$I$25,$K$25,$M$25,$O$25,$S$25)/E25*100,"n/a")</f>
        <v>n/a</v>
      </c>
      <c r="G26" s="149"/>
      <c r="H26" s="20" t="str">
        <f>+IF(ISNUMBER(G25),MIN($E$25,$G$25,$I$25,$K$25,$M$25,$O$25,$S$25)/G25*100,"n/a")</f>
        <v>n/a</v>
      </c>
      <c r="I26" s="149"/>
      <c r="J26" s="19" t="str">
        <f>+IF(ISNUMBER(I25),MIN($E$25,$G$25,$I$25,$K$25,$M$25,$O$25,$S$25)/I25*100,"n/a")</f>
        <v>n/a</v>
      </c>
      <c r="K26" s="20"/>
      <c r="L26" s="19" t="str">
        <f>+IF(ISNUMBER(K25),MIN($E$25,$G$25,$I$25,$K$25,$M$25,$O$25,$S$25)/K25*100,"n/a")</f>
        <v>n/a</v>
      </c>
      <c r="M26" s="156"/>
      <c r="N26" s="19" t="str">
        <f>+IF(ISNUMBER(M25),MIN($E$25,$G$25,$I$25,$K$25,$M$25,$O$25,$S$25)/M25*100,"n/a")</f>
        <v>n/a</v>
      </c>
      <c r="O26" s="156"/>
      <c r="P26" s="19" t="str">
        <f>+IF(ISNUMBER(O25),MIN($E$25,$G$25,$I$25,$K$25,$M$25,$O$25,$S$25)/O25*100,"n/a")</f>
        <v>n/a</v>
      </c>
      <c r="Q26" s="156"/>
      <c r="R26" s="19" t="str">
        <f>+IF(ISNUMBER(Q25),MIN($E$25,$G$25,$I$25,$K$25,$M$25,$O$25,$S$25)/Q25*100,"n/a")</f>
        <v>n/a</v>
      </c>
      <c r="S26" s="149"/>
      <c r="T26" s="162" t="str">
        <f>+IF(ISNUMBER(S25),MIN($E$25,$G$25,$I$25,$K$25,$M$25,$O$25,$S$25)/S25*100,"n/a")</f>
        <v>n/a</v>
      </c>
    </row>
    <row r="27" spans="2:22" s="131" customFormat="1" ht="24.95" customHeight="1" x14ac:dyDescent="0.25">
      <c r="B27" s="129" t="s">
        <v>53</v>
      </c>
      <c r="C27" s="125"/>
      <c r="D27" s="126"/>
      <c r="E27" s="141" t="str">
        <f>Pricing!F11</f>
        <v>n/a</v>
      </c>
      <c r="F27" s="142"/>
      <c r="G27" s="141" t="str">
        <f>Pricing!H11</f>
        <v>n/a</v>
      </c>
      <c r="H27" s="142"/>
      <c r="I27" s="141" t="str">
        <f>Pricing!J11</f>
        <v>n/a</v>
      </c>
      <c r="J27" s="142"/>
      <c r="K27" s="141" t="str">
        <f>Pricing!L11</f>
        <v>n/a</v>
      </c>
      <c r="L27" s="142"/>
      <c r="M27" s="141" t="str">
        <f>Pricing!N11</f>
        <v>n/a</v>
      </c>
      <c r="N27" s="142"/>
      <c r="O27" s="141" t="str">
        <f>Pricing!P11</f>
        <v>n/a</v>
      </c>
      <c r="P27" s="142"/>
      <c r="Q27" s="141" t="str">
        <f>Pricing!R11</f>
        <v>n/a</v>
      </c>
      <c r="R27" s="142"/>
      <c r="S27" s="141" t="str">
        <f>Pricing!T11</f>
        <v>n/a</v>
      </c>
      <c r="T27" s="143"/>
    </row>
    <row r="28" spans="2:22" ht="24.95" customHeight="1" x14ac:dyDescent="0.2">
      <c r="B28" s="107" t="s">
        <v>7</v>
      </c>
      <c r="C28" s="108"/>
      <c r="D28" s="108"/>
      <c r="E28" s="3"/>
      <c r="F28" s="4"/>
      <c r="G28" s="5"/>
      <c r="H28" s="4"/>
      <c r="I28" s="5"/>
      <c r="J28" s="4"/>
      <c r="K28" s="4"/>
      <c r="L28" s="4"/>
      <c r="M28" s="5"/>
      <c r="N28" s="4"/>
      <c r="O28" s="5"/>
      <c r="P28" s="4"/>
      <c r="Q28" s="15"/>
      <c r="R28" s="15"/>
      <c r="S28" s="5"/>
      <c r="T28" s="6"/>
    </row>
    <row r="29" spans="2:22" ht="24.95" customHeight="1" x14ac:dyDescent="0.25">
      <c r="B29" s="123" t="s">
        <v>43</v>
      </c>
      <c r="C29" s="102"/>
      <c r="D29" s="102"/>
      <c r="E29" s="154"/>
      <c r="F29" s="18" t="str">
        <f>+IF((AND((ISNUMBER(F20)),(IF(SUM(F11:F19)&gt;=$C$7,TRUE,FALSE)))),(+F22*$C$5/100),"n/a")</f>
        <v>n/a</v>
      </c>
      <c r="G29" s="157"/>
      <c r="H29" s="18" t="str">
        <f>+IF((AND((ISNUMBER(H20)),(IF(SUM(H11:H19)&gt;=$C$7,TRUE,FALSE)))),(+H22*$C$5/100),"n/a")</f>
        <v>n/a</v>
      </c>
      <c r="I29" s="157"/>
      <c r="J29" s="18" t="str">
        <f>+IF((AND((ISNUMBER(J20)),(IF(SUM(J11:J19)&gt;=$C$7,TRUE,FALSE)))),(+J22*$C$5/100),"n/a")</f>
        <v>n/a</v>
      </c>
      <c r="K29" s="158"/>
      <c r="L29" s="18" t="str">
        <f>+IF((AND((ISNUMBER(L20)),(IF(SUM(L11:L19)&gt;=$C$7,TRUE,FALSE)))),(+L22*$C$5/100),"n/a")</f>
        <v>n/a</v>
      </c>
      <c r="M29" s="18"/>
      <c r="N29" s="18" t="str">
        <f>+IF((AND((ISNUMBER(N20)),(IF(SUM(N11:N19)&gt;=$C$7,TRUE,FALSE)))),(+N22*$C$5/100),"n/a")</f>
        <v>n/a</v>
      </c>
      <c r="O29" s="18"/>
      <c r="P29" s="18" t="str">
        <f>+IF((AND((ISNUMBER(P20)),(IF(SUM(P11:P19)&gt;=$C$7,TRUE,FALSE)))),(+P22*$C$5/100),"n/a")</f>
        <v>n/a</v>
      </c>
      <c r="Q29" s="18"/>
      <c r="R29" s="18" t="str">
        <f>+IF((AND((ISNUMBER(R20)),(IF(SUM(R11:R19)&gt;=$C$7,TRUE,FALSE)))),(+R22*$C$5/100),"n/a")</f>
        <v>n/a</v>
      </c>
      <c r="S29" s="159"/>
      <c r="T29" s="161" t="str">
        <f>+IF((AND((ISNUMBER(T20)),(IF(SUM(T11:T19)&gt;=$C$7,TRUE,FALSE)))),(+T22*$C$5/100),"n/a")</f>
        <v>n/a</v>
      </c>
    </row>
    <row r="30" spans="2:22" s="128" customFormat="1" ht="24.95" customHeight="1" x14ac:dyDescent="0.25">
      <c r="B30" s="124" t="s">
        <v>54</v>
      </c>
      <c r="C30" s="125"/>
      <c r="D30" s="125"/>
      <c r="E30" s="155"/>
      <c r="F30" s="172" t="str">
        <f>+IF(ISNUMBER(E25),F26*$C$6/100,"n/a")</f>
        <v>n/a</v>
      </c>
      <c r="G30" s="173"/>
      <c r="H30" s="172" t="str">
        <f>+IF(ISNUMBER(G25),H26*$C$6/100,"n/a")</f>
        <v>n/a</v>
      </c>
      <c r="I30" s="173"/>
      <c r="J30" s="172" t="str">
        <f>+IF(ISNUMBER(I25),J26*$C$6/100,"n/a")</f>
        <v>n/a</v>
      </c>
      <c r="K30" s="174"/>
      <c r="L30" s="172" t="str">
        <f>+IF(ISNUMBER(K25),L26*$C$6/100,"n/a")</f>
        <v>n/a</v>
      </c>
      <c r="M30" s="172"/>
      <c r="N30" s="172" t="str">
        <f>+IF(ISNUMBER(M25),N26*$C$6/100,"n/a")</f>
        <v>n/a</v>
      </c>
      <c r="O30" s="172"/>
      <c r="P30" s="172" t="str">
        <f>+IF(ISNUMBER(O25),P26*$C$6/100,"n/a")</f>
        <v>n/a</v>
      </c>
      <c r="Q30" s="172"/>
      <c r="R30" s="172" t="str">
        <f>+IF(ISNUMBER(Q25),R26*$C$6/100,"n/a")</f>
        <v>n/a</v>
      </c>
      <c r="S30" s="175"/>
      <c r="T30" s="176" t="str">
        <f>+IF(ISNUMBER(S25),T26*$C$6/100,"n/a")</f>
        <v>n/a</v>
      </c>
    </row>
    <row r="31" spans="2:22" s="128" customFormat="1" ht="24.95" customHeight="1" x14ac:dyDescent="0.25">
      <c r="B31" s="132" t="s">
        <v>8</v>
      </c>
      <c r="C31" s="127"/>
      <c r="D31" s="127"/>
      <c r="E31" s="133"/>
      <c r="F31" s="24" t="str">
        <f>IF(AND((ISNUMBER(F29)),(ISNUMBER(F30))),(+F29+F30),"n/a")</f>
        <v>n/a</v>
      </c>
      <c r="G31" s="25"/>
      <c r="H31" s="24" t="str">
        <f>IF(AND((ISNUMBER(H29)),(ISNUMBER(H30))),(+H29+H30),"n/a")</f>
        <v>n/a</v>
      </c>
      <c r="I31" s="26"/>
      <c r="J31" s="24" t="str">
        <f>IF(AND((ISNUMBER(J29)),(ISNUMBER(J30))),(+J29+J30),"n/a")</f>
        <v>n/a</v>
      </c>
      <c r="K31" s="26"/>
      <c r="L31" s="24" t="str">
        <f>IF(AND((ISNUMBER(L29)),(ISNUMBER(L30))),(+L29+L30),"n/a")</f>
        <v>n/a</v>
      </c>
      <c r="M31" s="23"/>
      <c r="N31" s="24" t="str">
        <f>IF(AND((ISNUMBER(N29)),(ISNUMBER(N30))),(+N29+N30),"n/a")</f>
        <v>n/a</v>
      </c>
      <c r="O31" s="23"/>
      <c r="P31" s="24" t="str">
        <f>IF(AND((ISNUMBER(P29)),(ISNUMBER(P30))),(+P29+P30),"n/a")</f>
        <v>n/a</v>
      </c>
      <c r="Q31" s="27"/>
      <c r="R31" s="24" t="str">
        <f>IF(AND((ISNUMBER(R29)),(ISNUMBER(R30))),(+R29+R30),"n/a")</f>
        <v>n/a</v>
      </c>
      <c r="S31" s="25"/>
      <c r="T31" s="28" t="str">
        <f>IF(AND((ISNUMBER(T29)),(ISNUMBER(T30))),(+T29+T30),"n/a")</f>
        <v>n/a</v>
      </c>
    </row>
    <row r="32" spans="2:22" ht="24.95" customHeight="1" x14ac:dyDescent="0.25">
      <c r="B32" s="107" t="s">
        <v>19</v>
      </c>
      <c r="C32" s="108"/>
      <c r="D32" s="134"/>
      <c r="E32" s="144" t="str">
        <f>+IF(ISTEXT(F31),"n/a",RANK(F31,$F$31:$T$31))</f>
        <v>n/a</v>
      </c>
      <c r="F32" s="145"/>
      <c r="G32" s="144" t="str">
        <f>+IF(ISTEXT(H31),"n/a",RANK(H31,$F$31:$T$31))</f>
        <v>n/a</v>
      </c>
      <c r="H32" s="145"/>
      <c r="I32" s="144" t="str">
        <f>+IF(ISTEXT(J31),"n/a",RANK(J31,$F$31:$T$31))</f>
        <v>n/a</v>
      </c>
      <c r="J32" s="145"/>
      <c r="K32" s="144" t="str">
        <f>+IF(ISTEXT(L31),"n/a",RANK(L31,$F$31:$T$31))</f>
        <v>n/a</v>
      </c>
      <c r="L32" s="145"/>
      <c r="M32" s="144" t="str">
        <f>+IF(ISTEXT(N31),"n/a",RANK(N31,$F$31:$T$31))</f>
        <v>n/a</v>
      </c>
      <c r="N32" s="145"/>
      <c r="O32" s="144" t="str">
        <f>+IF(ISTEXT(P31),"n/a",RANK(P31,$F$31:$T$31))</f>
        <v>n/a</v>
      </c>
      <c r="P32" s="145"/>
      <c r="Q32" s="144" t="str">
        <f>+IF(ISTEXT(R31),"n/a",RANK(R31,$F$31:$T$31))</f>
        <v>n/a</v>
      </c>
      <c r="R32" s="145"/>
      <c r="S32" s="144" t="str">
        <f>+IF(ISTEXT(T31),"n/a",RANK(T31,$F$31:$T$31))</f>
        <v>n/a</v>
      </c>
      <c r="T32" s="146"/>
    </row>
    <row r="33" spans="2:20" s="128" customFormat="1" ht="14.25" x14ac:dyDescent="0.25">
      <c r="B33" s="135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7"/>
    </row>
    <row r="34" spans="2:20" s="128" customFormat="1" ht="15" thickBot="1" x14ac:dyDescent="0.3">
      <c r="B34" s="138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40"/>
    </row>
    <row r="35" spans="2:20" ht="24.95" customHeight="1" thickTop="1" x14ac:dyDescent="0.25"/>
    <row r="37" spans="2:20" ht="24.95" customHeight="1" x14ac:dyDescent="0.25">
      <c r="H37" s="163"/>
    </row>
  </sheetData>
  <mergeCells count="22">
    <mergeCell ref="S11:S19"/>
    <mergeCell ref="Q11:Q19"/>
    <mergeCell ref="G11:G19"/>
    <mergeCell ref="I11:I19"/>
    <mergeCell ref="S9:T9"/>
    <mergeCell ref="Q9:R9"/>
    <mergeCell ref="M9:N9"/>
    <mergeCell ref="M11:M19"/>
    <mergeCell ref="O9:P9"/>
    <mergeCell ref="O11:O19"/>
    <mergeCell ref="K11:K19"/>
    <mergeCell ref="C2:H2"/>
    <mergeCell ref="F5:H5"/>
    <mergeCell ref="F6:H6"/>
    <mergeCell ref="F7:H7"/>
    <mergeCell ref="I7:K7"/>
    <mergeCell ref="E9:F9"/>
    <mergeCell ref="I9:J9"/>
    <mergeCell ref="K9:L9"/>
    <mergeCell ref="I5:K5"/>
    <mergeCell ref="I6:K6"/>
    <mergeCell ref="G9:H9"/>
  </mergeCells>
  <phoneticPr fontId="11" type="noConversion"/>
  <dataValidations xWindow="396" yWindow="533" count="4">
    <dataValidation showInputMessage="1" showErrorMessage="1" error="Must be a whole number between 1 and 99" sqref="C5"/>
    <dataValidation type="whole" allowBlank="1" showInputMessage="1" showErrorMessage="1" error="Must be a whole number between 1 and 99" sqref="C7">
      <formula1>1</formula1>
      <formula2>99</formula2>
    </dataValidation>
    <dataValidation type="decimal" allowBlank="1" showInputMessage="1" showErrorMessage="1" error="Must be a value between 0 &amp; 100" sqref="D11:D19">
      <formula1>0</formula1>
      <formula2>100</formula2>
    </dataValidation>
    <dataValidation type="decimal" allowBlank="1" showInputMessage="1" showErrorMessage="1" error="Must be a value between 0 and 10" sqref="M11:M19 O11:O19 K11:K19 I11:I19 G11:G19 E11:E19 Q11:Q19 S11:S19">
      <formula1>0</formula1>
      <formula2>10</formula2>
    </dataValidation>
  </dataValidations>
  <printOptions horizontalCentered="1"/>
  <pageMargins left="0.27559055118110237" right="0.19685039370078741" top="0.62992125984251968" bottom="0.98425196850393704" header="0.31496062992125984" footer="0.51181102362204722"/>
  <pageSetup paperSize="9" scale="50" orientation="landscape" horizontalDpi="4294967292" r:id="rId1"/>
  <headerFooter alignWithMargins="0">
    <oddHeader>&amp;L&amp;"Arial,Bold"&amp;11&amp;F&amp;C&amp;"Arial,Bold"&amp;11RESTRICTED&amp;"Arial,Regular" (once completed)&amp;R&amp;"Arial,Bold"Contract Title</oddHeader>
    <oddFooter>&amp;C&amp;"Arial,Regular"&amp;11Page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BU150"/>
  <sheetViews>
    <sheetView view="pageBreakPreview" zoomScaleNormal="75" zoomScaleSheetLayoutView="100" workbookViewId="0">
      <pane xSplit="3" ySplit="4" topLeftCell="D26" activePane="bottomRight" state="frozen"/>
      <selection activeCell="A5" sqref="A5"/>
      <selection pane="topRight" activeCell="A5" sqref="A5"/>
      <selection pane="bottomLeft" activeCell="A5" sqref="A5"/>
      <selection pane="bottomRight" activeCell="F42" sqref="F42"/>
    </sheetView>
  </sheetViews>
  <sheetFormatPr defaultRowHeight="14.25" x14ac:dyDescent="0.2"/>
  <cols>
    <col min="1" max="1" width="16.375" style="64" customWidth="1"/>
    <col min="2" max="2" width="13" style="62" customWidth="1"/>
    <col min="3" max="3" width="28" style="62" customWidth="1"/>
    <col min="4" max="4" width="9.375" style="63" bestFit="1" customWidth="1"/>
    <col min="5" max="5" width="10.375" style="64" bestFit="1" customWidth="1"/>
    <col min="6" max="6" width="10" style="65" bestFit="1" customWidth="1"/>
    <col min="7" max="8" width="5.625" style="62" customWidth="1"/>
    <col min="9" max="9" width="5.75" style="62" customWidth="1"/>
    <col min="10" max="10" width="6.625" style="66" bestFit="1" customWidth="1"/>
    <col min="11" max="11" width="21.625" style="62" bestFit="1" customWidth="1"/>
    <col min="12" max="12" width="5.625" style="62" customWidth="1"/>
    <col min="13" max="13" width="5.75" style="62" customWidth="1"/>
    <col min="14" max="14" width="6.625" style="62" bestFit="1" customWidth="1"/>
    <col min="15" max="15" width="20.625" style="62" customWidth="1"/>
    <col min="16" max="16" width="5.625" style="62" customWidth="1"/>
    <col min="17" max="17" width="5.75" style="62" customWidth="1"/>
    <col min="18" max="18" width="6.625" style="62" bestFit="1" customWidth="1"/>
    <col min="19" max="19" width="20.625" style="62" customWidth="1"/>
    <col min="20" max="20" width="5.625" style="62" customWidth="1"/>
    <col min="21" max="21" width="5.75" style="62" customWidth="1"/>
    <col min="22" max="22" width="6.5" style="62" customWidth="1"/>
    <col min="23" max="23" width="20.625" style="62" customWidth="1"/>
    <col min="24" max="24" width="5.625" style="62" customWidth="1"/>
    <col min="25" max="25" width="5.75" style="62" customWidth="1"/>
    <col min="26" max="26" width="6.625" style="62" bestFit="1" customWidth="1"/>
    <col min="27" max="27" width="20.625" style="62" customWidth="1"/>
    <col min="28" max="28" width="5.625" style="62" customWidth="1"/>
    <col min="29" max="29" width="5.75" style="62" customWidth="1"/>
    <col min="30" max="30" width="6.625" style="62" bestFit="1" customWidth="1"/>
    <col min="31" max="31" width="20.625" style="62" customWidth="1"/>
    <col min="32" max="32" width="5.625" style="62" customWidth="1"/>
    <col min="33" max="33" width="5.75" style="62" customWidth="1"/>
    <col min="34" max="34" width="6.625" style="62" bestFit="1" customWidth="1"/>
    <col min="35" max="35" width="20.625" style="62" customWidth="1"/>
    <col min="36" max="36" width="5.625" style="62" customWidth="1"/>
    <col min="37" max="37" width="5.75" style="62" customWidth="1"/>
    <col min="38" max="38" width="6.625" style="62" customWidth="1"/>
    <col min="39" max="39" width="20.625" style="62" customWidth="1"/>
    <col min="40" max="40" width="5.625" style="62" customWidth="1"/>
    <col min="41" max="41" width="5.75" style="62" customWidth="1"/>
    <col min="42" max="42" width="6.5" style="62" bestFit="1" customWidth="1"/>
    <col min="43" max="43" width="20.625" style="62" customWidth="1"/>
    <col min="44" max="44" width="5.625" style="62" customWidth="1"/>
    <col min="45" max="45" width="5.75" style="62" customWidth="1"/>
    <col min="46" max="46" width="6.5" style="62" bestFit="1" customWidth="1"/>
    <col min="47" max="47" width="20.625" style="62" customWidth="1"/>
    <col min="48" max="48" width="5.625" style="62" customWidth="1"/>
    <col min="49" max="49" width="5.75" style="62" customWidth="1"/>
    <col min="50" max="50" width="6.5" style="62" bestFit="1" customWidth="1"/>
    <col min="51" max="51" width="20.625" style="62" customWidth="1"/>
    <col min="52" max="52" width="5.625" style="62" customWidth="1"/>
    <col min="53" max="53" width="5.75" style="62" customWidth="1"/>
    <col min="54" max="54" width="6.5" style="62" bestFit="1" customWidth="1"/>
    <col min="55" max="55" width="20.625" style="62" customWidth="1"/>
    <col min="56" max="56" width="5.625" style="62" customWidth="1"/>
    <col min="57" max="57" width="5.75" style="62" customWidth="1"/>
    <col min="58" max="58" width="6.5" style="62" bestFit="1" customWidth="1"/>
    <col min="59" max="59" width="20.625" style="62" customWidth="1"/>
    <col min="60" max="60" width="5.625" style="62" customWidth="1"/>
    <col min="61" max="61" width="5.75" style="62" customWidth="1"/>
    <col min="62" max="62" width="6.5" style="62" customWidth="1"/>
    <col min="63" max="63" width="20.625" style="62" customWidth="1"/>
    <col min="64" max="64" width="5.625" style="62" customWidth="1"/>
    <col min="65" max="65" width="5.75" style="62" customWidth="1"/>
    <col min="66" max="66" width="6.5" style="62" bestFit="1" customWidth="1"/>
    <col min="67" max="67" width="20.625" style="62" customWidth="1"/>
    <col min="68" max="68" width="5.625" style="62" customWidth="1"/>
    <col min="69" max="69" width="5.75" style="62" customWidth="1"/>
    <col min="70" max="70" width="6.5" style="62" bestFit="1" customWidth="1"/>
    <col min="71" max="71" width="20.625" style="62" customWidth="1"/>
    <col min="72" max="72" width="6.25" style="62" customWidth="1"/>
    <col min="73" max="16384" width="9" style="62"/>
  </cols>
  <sheetData>
    <row r="1" spans="1:71" s="83" customFormat="1" ht="18" x14ac:dyDescent="0.25">
      <c r="A1" s="82" t="s">
        <v>44</v>
      </c>
      <c r="C1" s="84" t="str">
        <f>+Summary!C2</f>
        <v>0-19 Public Health Nursing Service</v>
      </c>
      <c r="D1" s="85"/>
      <c r="E1" s="86"/>
      <c r="F1" s="87"/>
      <c r="J1" s="88"/>
    </row>
    <row r="2" spans="1:71" ht="15" thickBot="1" x14ac:dyDescent="0.25"/>
    <row r="3" spans="1:71" s="73" customFormat="1" ht="15.75" customHeight="1" x14ac:dyDescent="0.25">
      <c r="A3" s="67"/>
      <c r="B3" s="68" t="s">
        <v>37</v>
      </c>
      <c r="C3" s="69"/>
      <c r="D3" s="70" t="s">
        <v>39</v>
      </c>
      <c r="E3" s="68" t="s">
        <v>40</v>
      </c>
      <c r="F3" s="71"/>
      <c r="G3" s="72"/>
      <c r="H3" s="69"/>
      <c r="I3" s="304" t="str">
        <f>+Summary!E9</f>
        <v>Tenderer 1</v>
      </c>
      <c r="J3" s="305"/>
      <c r="K3" s="306"/>
      <c r="M3" s="304" t="str">
        <f>+Summary!G9</f>
        <v>Tenderer 2</v>
      </c>
      <c r="N3" s="305"/>
      <c r="O3" s="306"/>
      <c r="Q3" s="304" t="str">
        <f>+Summary!I9</f>
        <v>Tenderer 3</v>
      </c>
      <c r="R3" s="305"/>
      <c r="S3" s="306"/>
      <c r="U3" s="304" t="str">
        <f>+Summary!K9</f>
        <v>Tenderer 4</v>
      </c>
      <c r="V3" s="305"/>
      <c r="W3" s="306"/>
      <c r="Y3" s="304" t="str">
        <f>+Summary!M9</f>
        <v>Tenderer 5</v>
      </c>
      <c r="Z3" s="305"/>
      <c r="AA3" s="306"/>
      <c r="AC3" s="304" t="str">
        <f>+Summary!O9</f>
        <v>Tenderer 6</v>
      </c>
      <c r="AD3" s="305"/>
      <c r="AE3" s="306"/>
      <c r="AG3" s="304" t="str">
        <f>+Summary!Q9</f>
        <v>Tenderer 7</v>
      </c>
      <c r="AH3" s="305"/>
      <c r="AI3" s="306"/>
      <c r="AK3" s="304" t="str">
        <f>+Summary!S9</f>
        <v>Tenderer 8</v>
      </c>
      <c r="AL3" s="305"/>
      <c r="AM3" s="306"/>
      <c r="AO3" s="303"/>
      <c r="AP3" s="303"/>
      <c r="AQ3" s="303"/>
      <c r="AS3" s="303"/>
      <c r="AT3" s="303"/>
      <c r="AU3" s="303"/>
      <c r="AW3" s="303"/>
      <c r="AX3" s="303"/>
      <c r="AY3" s="303"/>
      <c r="BA3" s="303"/>
      <c r="BB3" s="303"/>
      <c r="BC3" s="303"/>
      <c r="BE3" s="303"/>
      <c r="BF3" s="303"/>
      <c r="BG3" s="303"/>
      <c r="BI3" s="303"/>
      <c r="BJ3" s="303"/>
      <c r="BK3" s="303"/>
      <c r="BM3" s="303"/>
      <c r="BN3" s="303"/>
      <c r="BO3" s="303"/>
      <c r="BQ3" s="303"/>
      <c r="BR3" s="303"/>
      <c r="BS3" s="303"/>
    </row>
    <row r="4" spans="1:71" s="79" customFormat="1" ht="15" x14ac:dyDescent="0.25">
      <c r="A4" s="74" t="s">
        <v>5</v>
      </c>
      <c r="B4" s="75" t="s">
        <v>38</v>
      </c>
      <c r="C4" s="75" t="s">
        <v>32</v>
      </c>
      <c r="D4" s="76" t="s">
        <v>33</v>
      </c>
      <c r="E4" s="75" t="s">
        <v>34</v>
      </c>
      <c r="F4" s="75" t="s">
        <v>35</v>
      </c>
      <c r="G4" s="77"/>
      <c r="H4" s="75"/>
      <c r="I4" s="74" t="s">
        <v>36</v>
      </c>
      <c r="J4" s="78" t="s">
        <v>12</v>
      </c>
      <c r="K4" s="77" t="s">
        <v>41</v>
      </c>
      <c r="M4" s="74" t="s">
        <v>36</v>
      </c>
      <c r="N4" s="78" t="s">
        <v>12</v>
      </c>
      <c r="O4" s="77" t="s">
        <v>41</v>
      </c>
      <c r="Q4" s="74" t="s">
        <v>36</v>
      </c>
      <c r="R4" s="78" t="s">
        <v>12</v>
      </c>
      <c r="S4" s="77" t="s">
        <v>41</v>
      </c>
      <c r="U4" s="74" t="s">
        <v>36</v>
      </c>
      <c r="V4" s="78" t="s">
        <v>12</v>
      </c>
      <c r="W4" s="77" t="s">
        <v>41</v>
      </c>
      <c r="Y4" s="74" t="s">
        <v>36</v>
      </c>
      <c r="Z4" s="78" t="s">
        <v>12</v>
      </c>
      <c r="AA4" s="77" t="s">
        <v>41</v>
      </c>
      <c r="AC4" s="74" t="s">
        <v>36</v>
      </c>
      <c r="AD4" s="78" t="s">
        <v>12</v>
      </c>
      <c r="AE4" s="77" t="s">
        <v>41</v>
      </c>
      <c r="AG4" s="74" t="s">
        <v>36</v>
      </c>
      <c r="AH4" s="78" t="s">
        <v>12</v>
      </c>
      <c r="AI4" s="77" t="s">
        <v>41</v>
      </c>
      <c r="AK4" s="74" t="s">
        <v>36</v>
      </c>
      <c r="AL4" s="78" t="s">
        <v>12</v>
      </c>
      <c r="AM4" s="77" t="s">
        <v>41</v>
      </c>
      <c r="AP4" s="80"/>
      <c r="AT4" s="80"/>
    </row>
    <row r="5" spans="1:71" s="79" customFormat="1" ht="15" x14ac:dyDescent="0.25">
      <c r="A5" s="74"/>
      <c r="B5" s="75"/>
      <c r="C5" s="75"/>
      <c r="D5" s="76"/>
      <c r="E5" s="75"/>
      <c r="F5" s="75"/>
      <c r="G5" s="77"/>
      <c r="H5" s="75"/>
      <c r="I5" s="74"/>
      <c r="J5" s="78"/>
      <c r="K5" s="77"/>
      <c r="M5" s="74"/>
      <c r="N5" s="78"/>
      <c r="O5" s="77"/>
      <c r="Q5" s="74"/>
      <c r="R5" s="78"/>
      <c r="S5" s="77"/>
      <c r="U5" s="74"/>
      <c r="V5" s="78"/>
      <c r="W5" s="77"/>
      <c r="Y5" s="74"/>
      <c r="Z5" s="78"/>
      <c r="AA5" s="77"/>
      <c r="AC5" s="74"/>
      <c r="AD5" s="78"/>
      <c r="AE5" s="77"/>
      <c r="AG5" s="74"/>
      <c r="AH5" s="78"/>
      <c r="AI5" s="77"/>
      <c r="AK5" s="74"/>
      <c r="AL5" s="78"/>
      <c r="AM5" s="77"/>
      <c r="AP5" s="80"/>
      <c r="AT5" s="80"/>
    </row>
    <row r="6" spans="1:71" s="180" customFormat="1" ht="12.75" customHeight="1" x14ac:dyDescent="0.2">
      <c r="A6" s="250" t="s">
        <v>60</v>
      </c>
      <c r="B6" s="192" t="s">
        <v>156</v>
      </c>
      <c r="C6" s="178"/>
      <c r="D6" s="215"/>
      <c r="E6" s="195"/>
      <c r="F6" s="193" t="s">
        <v>49</v>
      </c>
      <c r="G6" s="197"/>
      <c r="H6" s="193"/>
      <c r="I6" s="224"/>
      <c r="J6" s="199" t="s">
        <v>49</v>
      </c>
      <c r="K6" s="200"/>
      <c r="L6" s="201"/>
      <c r="M6" s="224"/>
      <c r="N6" s="199" t="s">
        <v>49</v>
      </c>
      <c r="O6" s="200"/>
      <c r="P6" s="201"/>
      <c r="Q6" s="224"/>
      <c r="R6" s="199" t="s">
        <v>49</v>
      </c>
      <c r="S6" s="200"/>
      <c r="T6" s="201"/>
      <c r="U6" s="224"/>
      <c r="V6" s="199" t="s">
        <v>49</v>
      </c>
      <c r="W6" s="200"/>
      <c r="X6" s="201"/>
      <c r="Y6" s="224"/>
      <c r="Z6" s="199" t="s">
        <v>49</v>
      </c>
      <c r="AA6" s="200"/>
      <c r="AB6" s="201"/>
      <c r="AC6" s="224"/>
      <c r="AD6" s="199" t="s">
        <v>49</v>
      </c>
      <c r="AE6" s="200"/>
      <c r="AF6" s="201"/>
      <c r="AG6" s="224"/>
      <c r="AH6" s="199" t="s">
        <v>49</v>
      </c>
      <c r="AI6" s="200"/>
      <c r="AJ6" s="201"/>
      <c r="AK6" s="224"/>
      <c r="AL6" s="199" t="s">
        <v>49</v>
      </c>
      <c r="AM6" s="200"/>
      <c r="AN6" s="201"/>
      <c r="AP6" s="181"/>
      <c r="AT6" s="181"/>
    </row>
    <row r="7" spans="1:71" s="189" customFormat="1" ht="12.75" customHeight="1" x14ac:dyDescent="0.2">
      <c r="A7" s="182"/>
      <c r="B7" s="218"/>
      <c r="C7" s="196"/>
      <c r="D7" s="184"/>
      <c r="E7" s="185"/>
      <c r="F7" s="223"/>
      <c r="G7" s="187"/>
      <c r="H7" s="183"/>
      <c r="I7" s="219"/>
      <c r="J7" s="220"/>
      <c r="K7" s="188"/>
      <c r="M7" s="219"/>
      <c r="N7" s="220"/>
      <c r="O7" s="188"/>
      <c r="Q7" s="219"/>
      <c r="R7" s="220"/>
      <c r="S7" s="188"/>
      <c r="U7" s="219"/>
      <c r="V7" s="220"/>
      <c r="W7" s="188"/>
      <c r="Y7" s="219"/>
      <c r="Z7" s="220"/>
      <c r="AA7" s="188"/>
      <c r="AC7" s="219"/>
      <c r="AD7" s="220"/>
      <c r="AE7" s="188"/>
      <c r="AG7" s="219"/>
      <c r="AH7" s="220"/>
      <c r="AI7" s="188"/>
      <c r="AK7" s="219"/>
      <c r="AL7" s="220"/>
      <c r="AM7" s="188"/>
      <c r="AO7" s="221"/>
      <c r="AP7" s="222"/>
      <c r="AQ7" s="190"/>
      <c r="AS7" s="221"/>
      <c r="AT7" s="222"/>
      <c r="AU7" s="190"/>
      <c r="AW7" s="221"/>
      <c r="AY7" s="190"/>
      <c r="BA7" s="221"/>
      <c r="BC7" s="190"/>
      <c r="BE7" s="221"/>
      <c r="BG7" s="190"/>
      <c r="BI7" s="221"/>
      <c r="BK7" s="190"/>
      <c r="BM7" s="221"/>
      <c r="BO7" s="190"/>
      <c r="BQ7" s="221"/>
      <c r="BS7" s="190"/>
    </row>
    <row r="8" spans="1:71" s="201" customFormat="1" ht="12.75" customHeight="1" x14ac:dyDescent="0.2">
      <c r="A8" s="191" t="s">
        <v>157</v>
      </c>
      <c r="B8" s="192" t="s">
        <v>61</v>
      </c>
      <c r="C8" s="196"/>
      <c r="D8" s="280"/>
      <c r="E8" s="216"/>
      <c r="F8" s="223"/>
      <c r="G8" s="197"/>
      <c r="H8" s="193"/>
      <c r="I8" s="224"/>
      <c r="J8" s="199"/>
      <c r="K8" s="200"/>
      <c r="M8" s="224"/>
      <c r="N8" s="199"/>
      <c r="O8" s="200"/>
      <c r="Q8" s="224"/>
      <c r="R8" s="199"/>
      <c r="S8" s="200"/>
      <c r="U8" s="224"/>
      <c r="V8" s="199"/>
      <c r="W8" s="200"/>
      <c r="Y8" s="224"/>
      <c r="Z8" s="199"/>
      <c r="AA8" s="200"/>
      <c r="AC8" s="224"/>
      <c r="AD8" s="199"/>
      <c r="AE8" s="200"/>
      <c r="AG8" s="224"/>
      <c r="AH8" s="199"/>
      <c r="AI8" s="200"/>
      <c r="AK8" s="224"/>
      <c r="AL8" s="199"/>
      <c r="AM8" s="200"/>
      <c r="AP8" s="202"/>
      <c r="AQ8" s="203"/>
      <c r="AT8" s="202"/>
      <c r="AU8" s="203"/>
      <c r="AY8" s="203"/>
      <c r="BC8" s="203"/>
      <c r="BG8" s="203"/>
      <c r="BK8" s="203"/>
      <c r="BO8" s="203"/>
      <c r="BS8" s="203"/>
    </row>
    <row r="9" spans="1:71" s="201" customFormat="1" ht="12.75" customHeight="1" x14ac:dyDescent="0.2">
      <c r="A9" s="253"/>
      <c r="B9" s="254">
        <v>1</v>
      </c>
      <c r="C9" s="186" t="s">
        <v>79</v>
      </c>
      <c r="D9" s="215"/>
      <c r="E9" s="216"/>
      <c r="F9" s="186"/>
      <c r="G9" s="197"/>
      <c r="H9" s="193"/>
      <c r="I9" s="224"/>
      <c r="J9" s="199"/>
      <c r="K9" s="200"/>
      <c r="M9" s="224"/>
      <c r="N9" s="199"/>
      <c r="O9" s="200"/>
      <c r="Q9" s="224"/>
      <c r="R9" s="199"/>
      <c r="S9" s="200"/>
      <c r="U9" s="224"/>
      <c r="V9" s="199"/>
      <c r="W9" s="200"/>
      <c r="Y9" s="224"/>
      <c r="Z9" s="199"/>
      <c r="AA9" s="200"/>
      <c r="AC9" s="224"/>
      <c r="AD9" s="199"/>
      <c r="AE9" s="200"/>
      <c r="AG9" s="224"/>
      <c r="AH9" s="199"/>
      <c r="AI9" s="200"/>
      <c r="AK9" s="224"/>
      <c r="AL9" s="199"/>
      <c r="AM9" s="200"/>
      <c r="AP9" s="202"/>
      <c r="AQ9" s="203"/>
      <c r="AT9" s="202"/>
      <c r="AU9" s="203"/>
      <c r="AY9" s="203"/>
      <c r="BC9" s="203"/>
      <c r="BG9" s="203"/>
      <c r="BK9" s="203"/>
      <c r="BO9" s="203"/>
      <c r="BS9" s="203"/>
    </row>
    <row r="10" spans="1:71" s="201" customFormat="1" ht="12.75" customHeight="1" x14ac:dyDescent="0.2">
      <c r="A10" s="253"/>
      <c r="B10" s="255">
        <v>1.2</v>
      </c>
      <c r="C10" s="256" t="s">
        <v>77</v>
      </c>
      <c r="D10" s="215"/>
      <c r="E10" s="216"/>
      <c r="F10" s="193"/>
      <c r="G10" s="197"/>
      <c r="H10" s="193"/>
      <c r="I10" s="198"/>
      <c r="J10" s="199"/>
      <c r="K10" s="200"/>
      <c r="M10" s="198"/>
      <c r="N10" s="199"/>
      <c r="O10" s="200"/>
      <c r="Q10" s="198"/>
      <c r="R10" s="199"/>
      <c r="S10" s="200"/>
      <c r="U10" s="198"/>
      <c r="V10" s="199"/>
      <c r="W10" s="200"/>
      <c r="Y10" s="198"/>
      <c r="Z10" s="199"/>
      <c r="AA10" s="200"/>
      <c r="AC10" s="198"/>
      <c r="AD10" s="199"/>
      <c r="AE10" s="200"/>
      <c r="AG10" s="198"/>
      <c r="AH10" s="199"/>
      <c r="AI10" s="200"/>
      <c r="AK10" s="198"/>
      <c r="AL10" s="199"/>
      <c r="AM10" s="200"/>
      <c r="AO10" s="217"/>
      <c r="AP10" s="202"/>
      <c r="AQ10" s="203"/>
      <c r="AS10" s="217"/>
      <c r="AT10" s="202"/>
      <c r="AU10" s="203"/>
      <c r="AW10" s="217"/>
      <c r="AY10" s="203"/>
      <c r="BC10" s="203"/>
      <c r="BG10" s="203"/>
      <c r="BK10" s="203"/>
      <c r="BO10" s="203"/>
      <c r="BS10" s="203"/>
    </row>
    <row r="11" spans="1:71" s="201" customFormat="1" ht="12.75" customHeight="1" x14ac:dyDescent="0.2">
      <c r="A11" s="251"/>
      <c r="B11" s="216" t="s">
        <v>69</v>
      </c>
      <c r="C11" s="179" t="s">
        <v>67</v>
      </c>
      <c r="D11" s="215">
        <v>400</v>
      </c>
      <c r="E11" s="216"/>
      <c r="F11" s="281">
        <v>2</v>
      </c>
      <c r="G11" s="197"/>
      <c r="H11" s="193"/>
      <c r="I11" s="198">
        <v>0</v>
      </c>
      <c r="J11" s="199">
        <f t="shared" ref="J11:J17" si="0">+(I11*$F11)/10</f>
        <v>0</v>
      </c>
      <c r="K11" s="200"/>
      <c r="M11" s="198">
        <v>0</v>
      </c>
      <c r="N11" s="199">
        <f t="shared" ref="N11:N17" si="1">+(M11*$F11)/10</f>
        <v>0</v>
      </c>
      <c r="O11" s="200"/>
      <c r="Q11" s="198">
        <v>0</v>
      </c>
      <c r="R11" s="199">
        <f t="shared" ref="R11:R17" si="2">+(Q11*$F11)/10</f>
        <v>0</v>
      </c>
      <c r="S11" s="200"/>
      <c r="U11" s="198">
        <v>0</v>
      </c>
      <c r="V11" s="199">
        <f t="shared" ref="V11:V17" si="3">+(U11*$F11)/10</f>
        <v>0</v>
      </c>
      <c r="W11" s="200"/>
      <c r="Y11" s="198">
        <v>0</v>
      </c>
      <c r="Z11" s="199">
        <f t="shared" ref="Z11:Z17" si="4">+(Y11*$F11)/10</f>
        <v>0</v>
      </c>
      <c r="AA11" s="200"/>
      <c r="AC11" s="198">
        <v>0</v>
      </c>
      <c r="AD11" s="199">
        <f t="shared" ref="AD11:AD17" si="5">+(AC11*$F11)/10</f>
        <v>0</v>
      </c>
      <c r="AE11" s="200"/>
      <c r="AG11" s="198">
        <v>0</v>
      </c>
      <c r="AH11" s="199">
        <f t="shared" ref="AH11:AH17" si="6">+(AG11*$F11)/10</f>
        <v>0</v>
      </c>
      <c r="AI11" s="200"/>
      <c r="AK11" s="198">
        <v>0</v>
      </c>
      <c r="AL11" s="199">
        <f t="shared" ref="AL11:AL17" si="7">+(AK11*$F11)/10</f>
        <v>0</v>
      </c>
      <c r="AM11" s="200"/>
      <c r="AO11" s="217"/>
      <c r="AP11" s="202"/>
      <c r="AQ11" s="203"/>
      <c r="AS11" s="217"/>
      <c r="AT11" s="202"/>
      <c r="AU11" s="203"/>
      <c r="AW11" s="217"/>
      <c r="AY11" s="203"/>
      <c r="BA11" s="217"/>
      <c r="BC11" s="203"/>
      <c r="BE11" s="217"/>
      <c r="BG11" s="203"/>
      <c r="BI11" s="217"/>
      <c r="BK11" s="203"/>
      <c r="BM11" s="217"/>
      <c r="BO11" s="203"/>
      <c r="BQ11" s="217"/>
      <c r="BS11" s="203"/>
    </row>
    <row r="12" spans="1:71" s="201" customFormat="1" ht="12.75" customHeight="1" x14ac:dyDescent="0.2">
      <c r="A12" s="251"/>
      <c r="B12" s="216" t="s">
        <v>68</v>
      </c>
      <c r="C12" s="179" t="s">
        <v>136</v>
      </c>
      <c r="D12" s="215">
        <v>2000</v>
      </c>
      <c r="E12" s="216"/>
      <c r="F12" s="281">
        <v>9</v>
      </c>
      <c r="G12" s="197"/>
      <c r="H12" s="193"/>
      <c r="I12" s="198">
        <v>0</v>
      </c>
      <c r="J12" s="199">
        <f t="shared" si="0"/>
        <v>0</v>
      </c>
      <c r="K12" s="200"/>
      <c r="M12" s="198">
        <v>0</v>
      </c>
      <c r="N12" s="199">
        <f t="shared" si="1"/>
        <v>0</v>
      </c>
      <c r="O12" s="200"/>
      <c r="Q12" s="198">
        <v>0</v>
      </c>
      <c r="R12" s="199">
        <f t="shared" si="2"/>
        <v>0</v>
      </c>
      <c r="S12" s="200"/>
      <c r="U12" s="198">
        <v>0</v>
      </c>
      <c r="V12" s="199">
        <f t="shared" si="3"/>
        <v>0</v>
      </c>
      <c r="W12" s="200"/>
      <c r="Y12" s="198">
        <v>0</v>
      </c>
      <c r="Z12" s="199">
        <f t="shared" si="4"/>
        <v>0</v>
      </c>
      <c r="AA12" s="200"/>
      <c r="AC12" s="198">
        <v>0</v>
      </c>
      <c r="AD12" s="199">
        <f t="shared" si="5"/>
        <v>0</v>
      </c>
      <c r="AE12" s="200"/>
      <c r="AG12" s="198">
        <v>0</v>
      </c>
      <c r="AH12" s="199">
        <f t="shared" si="6"/>
        <v>0</v>
      </c>
      <c r="AI12" s="200"/>
      <c r="AK12" s="198">
        <v>0</v>
      </c>
      <c r="AL12" s="199">
        <f t="shared" si="7"/>
        <v>0</v>
      </c>
      <c r="AM12" s="200"/>
      <c r="AO12" s="217"/>
      <c r="AP12" s="202"/>
      <c r="AQ12" s="203"/>
      <c r="AS12" s="217"/>
      <c r="AT12" s="202"/>
      <c r="AU12" s="203"/>
      <c r="AW12" s="217"/>
      <c r="AY12" s="203"/>
      <c r="BA12" s="217"/>
      <c r="BC12" s="203"/>
      <c r="BE12" s="217"/>
      <c r="BG12" s="203"/>
      <c r="BI12" s="217"/>
      <c r="BK12" s="203"/>
      <c r="BM12" s="217"/>
      <c r="BO12" s="203"/>
      <c r="BQ12" s="217"/>
      <c r="BS12" s="203"/>
    </row>
    <row r="13" spans="1:71" s="201" customFormat="1" ht="12.75" customHeight="1" x14ac:dyDescent="0.2">
      <c r="A13" s="251"/>
      <c r="B13" s="216" t="s">
        <v>70</v>
      </c>
      <c r="C13" s="179" t="s">
        <v>72</v>
      </c>
      <c r="D13" s="215">
        <v>2000</v>
      </c>
      <c r="E13" s="216"/>
      <c r="F13" s="281">
        <v>9</v>
      </c>
      <c r="G13" s="197"/>
      <c r="H13" s="193"/>
      <c r="I13" s="198">
        <v>0</v>
      </c>
      <c r="J13" s="199">
        <f t="shared" si="0"/>
        <v>0</v>
      </c>
      <c r="K13" s="200"/>
      <c r="M13" s="198">
        <v>0</v>
      </c>
      <c r="N13" s="199">
        <f t="shared" si="1"/>
        <v>0</v>
      </c>
      <c r="O13" s="200"/>
      <c r="Q13" s="198">
        <v>0</v>
      </c>
      <c r="R13" s="199">
        <f t="shared" si="2"/>
        <v>0</v>
      </c>
      <c r="S13" s="200"/>
      <c r="U13" s="198">
        <v>0</v>
      </c>
      <c r="V13" s="199">
        <f t="shared" si="3"/>
        <v>0</v>
      </c>
      <c r="W13" s="200"/>
      <c r="Y13" s="198">
        <v>0</v>
      </c>
      <c r="Z13" s="199">
        <f t="shared" si="4"/>
        <v>0</v>
      </c>
      <c r="AA13" s="200"/>
      <c r="AC13" s="198">
        <v>0</v>
      </c>
      <c r="AD13" s="199">
        <f t="shared" si="5"/>
        <v>0</v>
      </c>
      <c r="AE13" s="200"/>
      <c r="AG13" s="198">
        <v>0</v>
      </c>
      <c r="AH13" s="199">
        <f t="shared" si="6"/>
        <v>0</v>
      </c>
      <c r="AI13" s="200"/>
      <c r="AK13" s="198">
        <v>0</v>
      </c>
      <c r="AL13" s="199">
        <f t="shared" si="7"/>
        <v>0</v>
      </c>
      <c r="AM13" s="200"/>
      <c r="AO13" s="217"/>
      <c r="AP13" s="202"/>
      <c r="AQ13" s="203"/>
      <c r="AS13" s="217"/>
      <c r="AT13" s="202"/>
      <c r="AU13" s="203"/>
      <c r="AW13" s="217"/>
      <c r="AY13" s="203"/>
      <c r="BA13" s="217"/>
      <c r="BC13" s="203"/>
      <c r="BE13" s="217"/>
      <c r="BG13" s="203"/>
      <c r="BI13" s="217"/>
      <c r="BK13" s="203"/>
      <c r="BM13" s="217"/>
      <c r="BO13" s="203"/>
      <c r="BQ13" s="217"/>
      <c r="BS13" s="203"/>
    </row>
    <row r="14" spans="1:71" s="201" customFormat="1" ht="12.75" customHeight="1" x14ac:dyDescent="0.2">
      <c r="A14" s="251"/>
      <c r="B14" s="216" t="s">
        <v>71</v>
      </c>
      <c r="C14" s="179" t="s">
        <v>137</v>
      </c>
      <c r="D14" s="215">
        <v>2000</v>
      </c>
      <c r="E14" s="216"/>
      <c r="F14" s="281">
        <v>9</v>
      </c>
      <c r="G14" s="197"/>
      <c r="H14" s="193"/>
      <c r="I14" s="198">
        <v>0</v>
      </c>
      <c r="J14" s="199">
        <f t="shared" si="0"/>
        <v>0</v>
      </c>
      <c r="K14" s="200"/>
      <c r="M14" s="198">
        <v>0</v>
      </c>
      <c r="N14" s="199">
        <f t="shared" si="1"/>
        <v>0</v>
      </c>
      <c r="O14" s="200"/>
      <c r="Q14" s="198">
        <v>0</v>
      </c>
      <c r="R14" s="199">
        <f t="shared" si="2"/>
        <v>0</v>
      </c>
      <c r="S14" s="200"/>
      <c r="U14" s="198">
        <v>0</v>
      </c>
      <c r="V14" s="199">
        <f t="shared" si="3"/>
        <v>0</v>
      </c>
      <c r="W14" s="200"/>
      <c r="Y14" s="198">
        <v>0</v>
      </c>
      <c r="Z14" s="199">
        <f t="shared" si="4"/>
        <v>0</v>
      </c>
      <c r="AA14" s="200"/>
      <c r="AC14" s="198">
        <v>0</v>
      </c>
      <c r="AD14" s="199">
        <f t="shared" si="5"/>
        <v>0</v>
      </c>
      <c r="AE14" s="200"/>
      <c r="AG14" s="198">
        <v>0</v>
      </c>
      <c r="AH14" s="199">
        <f t="shared" si="6"/>
        <v>0</v>
      </c>
      <c r="AI14" s="200"/>
      <c r="AK14" s="198">
        <v>0</v>
      </c>
      <c r="AL14" s="199">
        <f t="shared" si="7"/>
        <v>0</v>
      </c>
      <c r="AM14" s="200"/>
      <c r="AO14" s="217"/>
      <c r="AP14" s="202"/>
      <c r="AQ14" s="203"/>
      <c r="AS14" s="217"/>
      <c r="AT14" s="202"/>
      <c r="AU14" s="203"/>
      <c r="AW14" s="217"/>
      <c r="AY14" s="203"/>
      <c r="BA14" s="217"/>
      <c r="BC14" s="203"/>
      <c r="BE14" s="217"/>
      <c r="BG14" s="203"/>
      <c r="BI14" s="217"/>
      <c r="BK14" s="203"/>
      <c r="BM14" s="217"/>
      <c r="BO14" s="203"/>
      <c r="BQ14" s="217"/>
      <c r="BS14" s="203"/>
    </row>
    <row r="15" spans="1:71" s="201" customFormat="1" ht="12.75" customHeight="1" x14ac:dyDescent="0.2">
      <c r="A15" s="251"/>
      <c r="B15" s="216" t="s">
        <v>73</v>
      </c>
      <c r="C15" s="179" t="s">
        <v>80</v>
      </c>
      <c r="D15" s="215">
        <v>2000</v>
      </c>
      <c r="E15" s="216"/>
      <c r="F15" s="281">
        <v>9</v>
      </c>
      <c r="G15" s="197"/>
      <c r="H15" s="193"/>
      <c r="I15" s="198">
        <v>0</v>
      </c>
      <c r="J15" s="199">
        <f t="shared" si="0"/>
        <v>0</v>
      </c>
      <c r="K15" s="200"/>
      <c r="M15" s="198">
        <v>0</v>
      </c>
      <c r="N15" s="199">
        <f t="shared" si="1"/>
        <v>0</v>
      </c>
      <c r="O15" s="200"/>
      <c r="Q15" s="198">
        <v>0</v>
      </c>
      <c r="R15" s="199">
        <f t="shared" si="2"/>
        <v>0</v>
      </c>
      <c r="S15" s="200"/>
      <c r="U15" s="198">
        <v>0</v>
      </c>
      <c r="V15" s="199">
        <f t="shared" si="3"/>
        <v>0</v>
      </c>
      <c r="W15" s="200"/>
      <c r="Y15" s="198">
        <v>0</v>
      </c>
      <c r="Z15" s="199">
        <f t="shared" si="4"/>
        <v>0</v>
      </c>
      <c r="AA15" s="200"/>
      <c r="AC15" s="198">
        <v>0</v>
      </c>
      <c r="AD15" s="199">
        <f t="shared" si="5"/>
        <v>0</v>
      </c>
      <c r="AE15" s="200"/>
      <c r="AG15" s="198">
        <v>0</v>
      </c>
      <c r="AH15" s="199">
        <f t="shared" si="6"/>
        <v>0</v>
      </c>
      <c r="AI15" s="200"/>
      <c r="AK15" s="198">
        <v>0</v>
      </c>
      <c r="AL15" s="199">
        <f t="shared" si="7"/>
        <v>0</v>
      </c>
      <c r="AM15" s="200"/>
      <c r="AO15" s="217"/>
      <c r="AP15" s="202"/>
      <c r="AQ15" s="203"/>
      <c r="AS15" s="217"/>
      <c r="AT15" s="202"/>
      <c r="AU15" s="203"/>
      <c r="AW15" s="217"/>
      <c r="AY15" s="203"/>
      <c r="BA15" s="217"/>
      <c r="BC15" s="203"/>
      <c r="BE15" s="217"/>
      <c r="BG15" s="203"/>
      <c r="BI15" s="217"/>
      <c r="BK15" s="203"/>
      <c r="BM15" s="217"/>
      <c r="BO15" s="203"/>
      <c r="BQ15" s="217"/>
      <c r="BS15" s="203"/>
    </row>
    <row r="16" spans="1:71" s="201" customFormat="1" ht="12.75" customHeight="1" x14ac:dyDescent="0.2">
      <c r="A16" s="251"/>
      <c r="B16" s="216" t="s">
        <v>74</v>
      </c>
      <c r="C16" s="179" t="s">
        <v>138</v>
      </c>
      <c r="D16" s="215">
        <v>1500</v>
      </c>
      <c r="E16" s="216"/>
      <c r="F16" s="281">
        <v>9</v>
      </c>
      <c r="G16" s="197"/>
      <c r="H16" s="193"/>
      <c r="I16" s="198">
        <v>0</v>
      </c>
      <c r="J16" s="199">
        <f t="shared" si="0"/>
        <v>0</v>
      </c>
      <c r="K16" s="200"/>
      <c r="M16" s="198">
        <v>0</v>
      </c>
      <c r="N16" s="199">
        <f t="shared" si="1"/>
        <v>0</v>
      </c>
      <c r="O16" s="200"/>
      <c r="Q16" s="198">
        <v>0</v>
      </c>
      <c r="R16" s="199">
        <f t="shared" si="2"/>
        <v>0</v>
      </c>
      <c r="S16" s="200"/>
      <c r="U16" s="198">
        <v>0</v>
      </c>
      <c r="V16" s="199">
        <f t="shared" si="3"/>
        <v>0</v>
      </c>
      <c r="W16" s="200"/>
      <c r="Y16" s="198">
        <v>0</v>
      </c>
      <c r="Z16" s="199">
        <f t="shared" si="4"/>
        <v>0</v>
      </c>
      <c r="AA16" s="200"/>
      <c r="AC16" s="198">
        <v>0</v>
      </c>
      <c r="AD16" s="199">
        <f t="shared" si="5"/>
        <v>0</v>
      </c>
      <c r="AE16" s="200"/>
      <c r="AG16" s="198">
        <v>0</v>
      </c>
      <c r="AH16" s="199">
        <f t="shared" si="6"/>
        <v>0</v>
      </c>
      <c r="AI16" s="200"/>
      <c r="AK16" s="198">
        <v>0</v>
      </c>
      <c r="AL16" s="199">
        <f t="shared" si="7"/>
        <v>0</v>
      </c>
      <c r="AM16" s="200"/>
      <c r="AO16" s="217"/>
      <c r="AP16" s="202"/>
      <c r="AQ16" s="203"/>
      <c r="AS16" s="217"/>
      <c r="AT16" s="202"/>
      <c r="AU16" s="203"/>
      <c r="AW16" s="217"/>
      <c r="AY16" s="203"/>
      <c r="BA16" s="217"/>
      <c r="BC16" s="203"/>
      <c r="BE16" s="217"/>
      <c r="BG16" s="203"/>
      <c r="BI16" s="217"/>
      <c r="BK16" s="203"/>
      <c r="BM16" s="217"/>
      <c r="BO16" s="203"/>
      <c r="BQ16" s="217"/>
      <c r="BS16" s="203"/>
    </row>
    <row r="17" spans="1:71" s="201" customFormat="1" ht="12.75" customHeight="1" x14ac:dyDescent="0.2">
      <c r="A17" s="251"/>
      <c r="B17" s="216" t="s">
        <v>75</v>
      </c>
      <c r="C17" s="179" t="s">
        <v>158</v>
      </c>
      <c r="D17" s="215">
        <v>1000</v>
      </c>
      <c r="E17" s="216"/>
      <c r="F17" s="281">
        <v>4.5</v>
      </c>
      <c r="G17" s="197"/>
      <c r="H17" s="193"/>
      <c r="I17" s="198">
        <v>0</v>
      </c>
      <c r="J17" s="199">
        <f t="shared" si="0"/>
        <v>0</v>
      </c>
      <c r="K17" s="200"/>
      <c r="M17" s="198">
        <v>0</v>
      </c>
      <c r="N17" s="199">
        <f t="shared" si="1"/>
        <v>0</v>
      </c>
      <c r="O17" s="200"/>
      <c r="Q17" s="198">
        <v>0</v>
      </c>
      <c r="R17" s="199">
        <f t="shared" si="2"/>
        <v>0</v>
      </c>
      <c r="S17" s="200"/>
      <c r="U17" s="198">
        <v>0</v>
      </c>
      <c r="V17" s="199">
        <f t="shared" si="3"/>
        <v>0</v>
      </c>
      <c r="W17" s="200"/>
      <c r="Y17" s="198">
        <v>0</v>
      </c>
      <c r="Z17" s="199">
        <f t="shared" si="4"/>
        <v>0</v>
      </c>
      <c r="AA17" s="200"/>
      <c r="AC17" s="198">
        <v>0</v>
      </c>
      <c r="AD17" s="199">
        <f t="shared" si="5"/>
        <v>0</v>
      </c>
      <c r="AE17" s="200"/>
      <c r="AG17" s="198">
        <v>0</v>
      </c>
      <c r="AH17" s="199">
        <f t="shared" si="6"/>
        <v>0</v>
      </c>
      <c r="AI17" s="200"/>
      <c r="AK17" s="198">
        <v>0</v>
      </c>
      <c r="AL17" s="199">
        <f t="shared" si="7"/>
        <v>0</v>
      </c>
      <c r="AM17" s="200"/>
      <c r="AO17" s="217"/>
      <c r="AP17" s="202"/>
      <c r="AQ17" s="203"/>
      <c r="AS17" s="217"/>
      <c r="AT17" s="202"/>
      <c r="AU17" s="203"/>
      <c r="AW17" s="217"/>
      <c r="AY17" s="203"/>
      <c r="BA17" s="217"/>
      <c r="BC17" s="203"/>
      <c r="BE17" s="217"/>
      <c r="BG17" s="203"/>
      <c r="BI17" s="217"/>
      <c r="BK17" s="203"/>
      <c r="BM17" s="217"/>
      <c r="BO17" s="203"/>
      <c r="BQ17" s="217"/>
      <c r="BS17" s="203"/>
    </row>
    <row r="18" spans="1:71" s="201" customFormat="1" ht="12.75" customHeight="1" x14ac:dyDescent="0.2">
      <c r="A18" s="251"/>
      <c r="B18" s="216">
        <v>1.3</v>
      </c>
      <c r="C18" s="256" t="s">
        <v>78</v>
      </c>
      <c r="D18" s="215"/>
      <c r="E18" s="216"/>
      <c r="F18" s="281"/>
      <c r="G18" s="197"/>
      <c r="H18" s="193"/>
      <c r="I18" s="198"/>
      <c r="J18" s="199"/>
      <c r="K18" s="200"/>
      <c r="M18" s="198"/>
      <c r="N18" s="199"/>
      <c r="O18" s="200"/>
      <c r="Q18" s="198"/>
      <c r="R18" s="199"/>
      <c r="S18" s="200"/>
      <c r="U18" s="198"/>
      <c r="V18" s="199"/>
      <c r="W18" s="200"/>
      <c r="Y18" s="198"/>
      <c r="Z18" s="199"/>
      <c r="AA18" s="200"/>
      <c r="AC18" s="198"/>
      <c r="AD18" s="199"/>
      <c r="AE18" s="200"/>
      <c r="AG18" s="198"/>
      <c r="AH18" s="199"/>
      <c r="AI18" s="200"/>
      <c r="AK18" s="198"/>
      <c r="AL18" s="199"/>
      <c r="AM18" s="200"/>
      <c r="AO18" s="217"/>
      <c r="AP18" s="202"/>
      <c r="AQ18" s="203"/>
      <c r="AS18" s="217"/>
      <c r="AT18" s="202"/>
      <c r="AU18" s="203"/>
      <c r="AW18" s="217"/>
      <c r="AY18" s="203"/>
      <c r="BA18" s="217"/>
      <c r="BC18" s="203"/>
      <c r="BE18" s="217"/>
      <c r="BG18" s="203"/>
      <c r="BI18" s="217"/>
      <c r="BK18" s="203"/>
      <c r="BM18" s="217"/>
      <c r="BO18" s="203"/>
      <c r="BQ18" s="217"/>
      <c r="BS18" s="203"/>
    </row>
    <row r="19" spans="1:71" s="201" customFormat="1" ht="12.75" customHeight="1" x14ac:dyDescent="0.2">
      <c r="A19" s="251"/>
      <c r="B19" s="216" t="s">
        <v>161</v>
      </c>
      <c r="C19" s="179" t="s">
        <v>159</v>
      </c>
      <c r="D19" s="215">
        <v>1500</v>
      </c>
      <c r="E19" s="216"/>
      <c r="F19" s="281">
        <v>6.1</v>
      </c>
      <c r="G19" s="197"/>
      <c r="H19" s="193"/>
      <c r="I19" s="198">
        <v>0</v>
      </c>
      <c r="J19" s="199">
        <f>+(I19*$F19)/10</f>
        <v>0</v>
      </c>
      <c r="K19" s="200"/>
      <c r="M19" s="198">
        <v>0</v>
      </c>
      <c r="N19" s="199">
        <f>+(M19*$F19)/10</f>
        <v>0</v>
      </c>
      <c r="O19" s="200"/>
      <c r="Q19" s="198">
        <v>0</v>
      </c>
      <c r="R19" s="199">
        <f>+(Q19*$F19)/10</f>
        <v>0</v>
      </c>
      <c r="S19" s="200"/>
      <c r="U19" s="198">
        <v>0</v>
      </c>
      <c r="V19" s="199">
        <f>+(U19*$F19)/10</f>
        <v>0</v>
      </c>
      <c r="W19" s="200"/>
      <c r="Y19" s="198">
        <v>0</v>
      </c>
      <c r="Z19" s="199">
        <f>+(Y19*$F19)/10</f>
        <v>0</v>
      </c>
      <c r="AA19" s="200"/>
      <c r="AC19" s="198">
        <v>0</v>
      </c>
      <c r="AD19" s="199">
        <f>+(AC19*$F19)/10</f>
        <v>0</v>
      </c>
      <c r="AE19" s="200"/>
      <c r="AG19" s="198">
        <v>0</v>
      </c>
      <c r="AH19" s="199">
        <f>+(AG19*$F19)/10</f>
        <v>0</v>
      </c>
      <c r="AI19" s="200"/>
      <c r="AK19" s="198">
        <v>0</v>
      </c>
      <c r="AL19" s="199">
        <f>+(AK19*$F19)/10</f>
        <v>0</v>
      </c>
      <c r="AM19" s="200"/>
      <c r="AO19" s="217"/>
      <c r="AP19" s="202"/>
      <c r="AQ19" s="203"/>
      <c r="AS19" s="217"/>
      <c r="AT19" s="202"/>
      <c r="AU19" s="203"/>
      <c r="AW19" s="217"/>
      <c r="AY19" s="203"/>
      <c r="BA19" s="217"/>
      <c r="BC19" s="203"/>
      <c r="BE19" s="217"/>
      <c r="BG19" s="203"/>
      <c r="BI19" s="217"/>
      <c r="BK19" s="203"/>
      <c r="BM19" s="217"/>
      <c r="BO19" s="203"/>
      <c r="BQ19" s="217"/>
      <c r="BS19" s="203"/>
    </row>
    <row r="20" spans="1:71" s="201" customFormat="1" ht="12.75" customHeight="1" x14ac:dyDescent="0.2">
      <c r="A20" s="251"/>
      <c r="B20" s="216" t="s">
        <v>162</v>
      </c>
      <c r="C20" s="179" t="s">
        <v>83</v>
      </c>
      <c r="D20" s="215">
        <v>1500</v>
      </c>
      <c r="E20" s="216"/>
      <c r="F20" s="281">
        <v>6.1</v>
      </c>
      <c r="G20" s="197"/>
      <c r="H20" s="193"/>
      <c r="I20" s="198">
        <v>0</v>
      </c>
      <c r="J20" s="199">
        <f>+(I20*$F20)/10</f>
        <v>0</v>
      </c>
      <c r="K20" s="200"/>
      <c r="M20" s="198">
        <v>0</v>
      </c>
      <c r="N20" s="199">
        <f>+(M20*$F20)/10</f>
        <v>0</v>
      </c>
      <c r="O20" s="200"/>
      <c r="Q20" s="198">
        <v>0</v>
      </c>
      <c r="R20" s="199">
        <f>+(Q20*$F20)/10</f>
        <v>0</v>
      </c>
      <c r="S20" s="200"/>
      <c r="U20" s="198">
        <v>0</v>
      </c>
      <c r="V20" s="199">
        <f>+(U20*$F20)/10</f>
        <v>0</v>
      </c>
      <c r="W20" s="200"/>
      <c r="Y20" s="198">
        <v>0</v>
      </c>
      <c r="Z20" s="199">
        <f>+(Y20*$F20)/10</f>
        <v>0</v>
      </c>
      <c r="AA20" s="200"/>
      <c r="AC20" s="198">
        <v>0</v>
      </c>
      <c r="AD20" s="199">
        <f>+(AC20*$F20)/10</f>
        <v>0</v>
      </c>
      <c r="AE20" s="200"/>
      <c r="AG20" s="198">
        <v>0</v>
      </c>
      <c r="AH20" s="199">
        <f>+(AG20*$F20)/10</f>
        <v>0</v>
      </c>
      <c r="AI20" s="200"/>
      <c r="AK20" s="198">
        <v>0</v>
      </c>
      <c r="AL20" s="199">
        <f>+(AK20*$F20)/10</f>
        <v>0</v>
      </c>
      <c r="AM20" s="200"/>
      <c r="AO20" s="217"/>
      <c r="AP20" s="202"/>
      <c r="AQ20" s="203"/>
      <c r="AS20" s="217"/>
      <c r="AT20" s="202"/>
      <c r="AU20" s="203"/>
      <c r="AW20" s="217"/>
      <c r="AY20" s="203"/>
      <c r="BA20" s="217"/>
      <c r="BC20" s="203"/>
      <c r="BE20" s="217"/>
      <c r="BG20" s="203"/>
      <c r="BI20" s="217"/>
      <c r="BK20" s="203"/>
      <c r="BM20" s="217"/>
      <c r="BO20" s="203"/>
      <c r="BQ20" s="217"/>
      <c r="BS20" s="203"/>
    </row>
    <row r="21" spans="1:71" s="201" customFormat="1" ht="12.75" customHeight="1" x14ac:dyDescent="0.2">
      <c r="A21" s="251"/>
      <c r="B21" s="216" t="s">
        <v>76</v>
      </c>
      <c r="C21" s="179" t="s">
        <v>84</v>
      </c>
      <c r="D21" s="215">
        <v>1500</v>
      </c>
      <c r="E21" s="216"/>
      <c r="F21" s="281">
        <v>6.1</v>
      </c>
      <c r="G21" s="197"/>
      <c r="H21" s="193"/>
      <c r="I21" s="198">
        <v>0</v>
      </c>
      <c r="J21" s="199">
        <f>+(I21*$F21)/10</f>
        <v>0</v>
      </c>
      <c r="K21" s="200"/>
      <c r="M21" s="198">
        <v>0</v>
      </c>
      <c r="N21" s="199">
        <f>+(M21*$F21)/10</f>
        <v>0</v>
      </c>
      <c r="O21" s="200"/>
      <c r="Q21" s="198">
        <v>0</v>
      </c>
      <c r="R21" s="199">
        <f>+(Q21*$F21)/10</f>
        <v>0</v>
      </c>
      <c r="S21" s="200"/>
      <c r="U21" s="198">
        <v>0</v>
      </c>
      <c r="V21" s="199">
        <f>+(U21*$F21)/10</f>
        <v>0</v>
      </c>
      <c r="W21" s="200"/>
      <c r="Y21" s="198">
        <v>0</v>
      </c>
      <c r="Z21" s="199">
        <f>+(Y21*$F21)/10</f>
        <v>0</v>
      </c>
      <c r="AA21" s="200"/>
      <c r="AC21" s="198">
        <v>0</v>
      </c>
      <c r="AD21" s="199">
        <f>+(AC21*$F21)/10</f>
        <v>0</v>
      </c>
      <c r="AE21" s="200"/>
      <c r="AG21" s="198">
        <v>0</v>
      </c>
      <c r="AH21" s="199">
        <f>+(AG21*$F21)/10</f>
        <v>0</v>
      </c>
      <c r="AI21" s="200"/>
      <c r="AK21" s="198">
        <v>0</v>
      </c>
      <c r="AL21" s="199">
        <f>+(AK21*$F21)/10</f>
        <v>0</v>
      </c>
      <c r="AM21" s="200"/>
      <c r="AO21" s="217"/>
      <c r="AP21" s="202"/>
      <c r="AQ21" s="203"/>
      <c r="AS21" s="217"/>
      <c r="AT21" s="202"/>
      <c r="AU21" s="203"/>
      <c r="AW21" s="217"/>
      <c r="AY21" s="203"/>
      <c r="BA21" s="217"/>
      <c r="BC21" s="203"/>
      <c r="BE21" s="217"/>
      <c r="BG21" s="203"/>
      <c r="BI21" s="217"/>
      <c r="BK21" s="203"/>
      <c r="BM21" s="217"/>
      <c r="BO21" s="203"/>
      <c r="BQ21" s="217"/>
      <c r="BS21" s="203"/>
    </row>
    <row r="22" spans="1:71" s="201" customFormat="1" ht="12.75" customHeight="1" x14ac:dyDescent="0.2">
      <c r="A22" s="251"/>
      <c r="B22" s="207">
        <v>1.4</v>
      </c>
      <c r="C22" s="256" t="s">
        <v>85</v>
      </c>
      <c r="D22" s="215"/>
      <c r="E22" s="216"/>
      <c r="F22" s="281"/>
      <c r="G22" s="197"/>
      <c r="H22" s="193"/>
      <c r="I22" s="198"/>
      <c r="J22" s="199"/>
      <c r="K22" s="200"/>
      <c r="M22" s="198"/>
      <c r="N22" s="199"/>
      <c r="O22" s="200"/>
      <c r="Q22" s="198"/>
      <c r="R22" s="199"/>
      <c r="S22" s="200"/>
      <c r="U22" s="198"/>
      <c r="V22" s="199"/>
      <c r="W22" s="200"/>
      <c r="Y22" s="198"/>
      <c r="Z22" s="199"/>
      <c r="AA22" s="200"/>
      <c r="AC22" s="198"/>
      <c r="AD22" s="199"/>
      <c r="AE22" s="200"/>
      <c r="AG22" s="198"/>
      <c r="AH22" s="199"/>
      <c r="AI22" s="200"/>
      <c r="AK22" s="198"/>
      <c r="AL22" s="199"/>
      <c r="AM22" s="200"/>
      <c r="AO22" s="217"/>
      <c r="AP22" s="202"/>
      <c r="AQ22" s="203"/>
      <c r="AS22" s="217"/>
      <c r="AT22" s="202"/>
      <c r="AU22" s="203"/>
      <c r="AW22" s="217"/>
      <c r="AY22" s="203"/>
      <c r="BA22" s="217"/>
      <c r="BC22" s="203"/>
      <c r="BE22" s="217"/>
      <c r="BG22" s="203"/>
      <c r="BI22" s="217"/>
      <c r="BK22" s="203"/>
      <c r="BM22" s="217"/>
      <c r="BO22" s="203"/>
      <c r="BQ22" s="217"/>
      <c r="BS22" s="203"/>
    </row>
    <row r="23" spans="1:71" s="201" customFormat="1" ht="12.75" customHeight="1" x14ac:dyDescent="0.2">
      <c r="A23" s="251"/>
      <c r="B23" s="216" t="s">
        <v>81</v>
      </c>
      <c r="C23" s="179" t="s">
        <v>87</v>
      </c>
      <c r="D23" s="215">
        <v>200</v>
      </c>
      <c r="E23" s="216"/>
      <c r="F23" s="281">
        <v>1</v>
      </c>
      <c r="G23" s="197"/>
      <c r="H23" s="193"/>
      <c r="I23" s="198">
        <v>0</v>
      </c>
      <c r="J23" s="199">
        <f>+(I23*$F23)/10</f>
        <v>0</v>
      </c>
      <c r="K23" s="200"/>
      <c r="M23" s="198">
        <v>0</v>
      </c>
      <c r="N23" s="199">
        <f>+(M23*$F23)/10</f>
        <v>0</v>
      </c>
      <c r="O23" s="200"/>
      <c r="Q23" s="198">
        <v>0</v>
      </c>
      <c r="R23" s="199">
        <f>+(Q23*$F23)/10</f>
        <v>0</v>
      </c>
      <c r="S23" s="200"/>
      <c r="U23" s="198">
        <v>0</v>
      </c>
      <c r="V23" s="199">
        <f>+(U23*$F23)/10</f>
        <v>0</v>
      </c>
      <c r="W23" s="200"/>
      <c r="Y23" s="198">
        <v>0</v>
      </c>
      <c r="Z23" s="199">
        <f>+(Y23*$F23)/10</f>
        <v>0</v>
      </c>
      <c r="AA23" s="200"/>
      <c r="AC23" s="198">
        <v>0</v>
      </c>
      <c r="AD23" s="199">
        <f>+(AC23*$F23)/10</f>
        <v>0</v>
      </c>
      <c r="AE23" s="200"/>
      <c r="AG23" s="198">
        <v>0</v>
      </c>
      <c r="AH23" s="199">
        <f>+(AG23*$F23)/10</f>
        <v>0</v>
      </c>
      <c r="AI23" s="200"/>
      <c r="AK23" s="198">
        <v>0</v>
      </c>
      <c r="AL23" s="199">
        <f>+(AK23*$F23)/10</f>
        <v>0</v>
      </c>
      <c r="AM23" s="200"/>
      <c r="AO23" s="217"/>
      <c r="AP23" s="202"/>
      <c r="AQ23" s="203"/>
      <c r="AS23" s="217"/>
      <c r="AT23" s="202"/>
      <c r="AU23" s="203"/>
      <c r="AW23" s="217"/>
      <c r="AY23" s="203"/>
      <c r="BA23" s="217"/>
      <c r="BC23" s="203"/>
      <c r="BE23" s="217"/>
      <c r="BG23" s="203"/>
      <c r="BI23" s="217"/>
      <c r="BK23" s="203"/>
      <c r="BM23" s="217"/>
      <c r="BO23" s="203"/>
      <c r="BQ23" s="217"/>
      <c r="BS23" s="203"/>
    </row>
    <row r="24" spans="1:71" s="201" customFormat="1" ht="12.75" customHeight="1" x14ac:dyDescent="0.2">
      <c r="A24" s="251"/>
      <c r="B24" s="216" t="s">
        <v>82</v>
      </c>
      <c r="C24" s="179" t="s">
        <v>89</v>
      </c>
      <c r="D24" s="215">
        <v>1500</v>
      </c>
      <c r="E24" s="216"/>
      <c r="F24" s="281">
        <v>6.1</v>
      </c>
      <c r="G24" s="197"/>
      <c r="H24" s="193"/>
      <c r="I24" s="198">
        <v>0</v>
      </c>
      <c r="J24" s="199">
        <f>+(I24*$F24)/10</f>
        <v>0</v>
      </c>
      <c r="K24" s="200"/>
      <c r="M24" s="198">
        <v>0</v>
      </c>
      <c r="N24" s="199">
        <f>+(M24*$F24)/10</f>
        <v>0</v>
      </c>
      <c r="O24" s="200"/>
      <c r="Q24" s="198">
        <v>0</v>
      </c>
      <c r="R24" s="199">
        <f>+(Q24*$F24)/10</f>
        <v>0</v>
      </c>
      <c r="S24" s="200"/>
      <c r="U24" s="198">
        <v>0</v>
      </c>
      <c r="V24" s="199">
        <f>+(U24*$F24)/10</f>
        <v>0</v>
      </c>
      <c r="W24" s="200"/>
      <c r="Y24" s="198">
        <v>0</v>
      </c>
      <c r="Z24" s="199">
        <f>+(Y24*$F24)/10</f>
        <v>0</v>
      </c>
      <c r="AA24" s="200"/>
      <c r="AC24" s="198">
        <v>0</v>
      </c>
      <c r="AD24" s="199">
        <f>+(AC24*$F24)/10</f>
        <v>0</v>
      </c>
      <c r="AE24" s="200"/>
      <c r="AG24" s="198">
        <v>0</v>
      </c>
      <c r="AH24" s="199">
        <f>+(AG24*$F24)/10</f>
        <v>0</v>
      </c>
      <c r="AI24" s="200"/>
      <c r="AK24" s="198">
        <v>0</v>
      </c>
      <c r="AL24" s="199">
        <f>+(AK24*$F24)/10</f>
        <v>0</v>
      </c>
      <c r="AM24" s="200"/>
      <c r="AO24" s="217"/>
      <c r="AP24" s="202"/>
      <c r="AQ24" s="203"/>
      <c r="AS24" s="217"/>
      <c r="AT24" s="202"/>
      <c r="AU24" s="203"/>
      <c r="AW24" s="217"/>
      <c r="AY24" s="203"/>
      <c r="BA24" s="217"/>
      <c r="BC24" s="203"/>
      <c r="BE24" s="217"/>
      <c r="BG24" s="203"/>
      <c r="BI24" s="217"/>
      <c r="BK24" s="203"/>
      <c r="BM24" s="217"/>
      <c r="BO24" s="203"/>
      <c r="BQ24" s="217"/>
      <c r="BS24" s="203"/>
    </row>
    <row r="25" spans="1:71" s="201" customFormat="1" ht="12.75" customHeight="1" x14ac:dyDescent="0.2">
      <c r="A25" s="251"/>
      <c r="B25" s="207">
        <v>1.5</v>
      </c>
      <c r="C25" s="256" t="s">
        <v>55</v>
      </c>
      <c r="D25" s="215"/>
      <c r="E25" s="216"/>
      <c r="F25" s="281"/>
      <c r="G25" s="197"/>
      <c r="H25" s="193"/>
      <c r="I25" s="198"/>
      <c r="J25" s="199"/>
      <c r="K25" s="200"/>
      <c r="M25" s="198"/>
      <c r="N25" s="199"/>
      <c r="O25" s="200"/>
      <c r="Q25" s="198"/>
      <c r="R25" s="199"/>
      <c r="S25" s="200"/>
      <c r="U25" s="198"/>
      <c r="V25" s="199"/>
      <c r="W25" s="200"/>
      <c r="Y25" s="198"/>
      <c r="Z25" s="199"/>
      <c r="AA25" s="200"/>
      <c r="AC25" s="198"/>
      <c r="AD25" s="199"/>
      <c r="AE25" s="200"/>
      <c r="AG25" s="198"/>
      <c r="AH25" s="199"/>
      <c r="AI25" s="200"/>
      <c r="AK25" s="198"/>
      <c r="AL25" s="199"/>
      <c r="AM25" s="200"/>
      <c r="AO25" s="217"/>
      <c r="AP25" s="202"/>
      <c r="AQ25" s="203"/>
      <c r="AS25" s="217"/>
      <c r="AT25" s="202"/>
      <c r="AU25" s="203"/>
      <c r="AW25" s="217"/>
      <c r="AY25" s="203"/>
      <c r="BA25" s="217"/>
      <c r="BC25" s="203"/>
      <c r="BE25" s="217"/>
      <c r="BG25" s="203"/>
      <c r="BI25" s="217"/>
      <c r="BK25" s="203"/>
      <c r="BM25" s="217"/>
      <c r="BO25" s="203"/>
      <c r="BQ25" s="217"/>
      <c r="BS25" s="203"/>
    </row>
    <row r="26" spans="1:71" s="201" customFormat="1" ht="12.75" customHeight="1" x14ac:dyDescent="0.2">
      <c r="A26" s="251"/>
      <c r="B26" s="216" t="s">
        <v>86</v>
      </c>
      <c r="C26" s="179" t="s">
        <v>90</v>
      </c>
      <c r="D26" s="215">
        <v>300</v>
      </c>
      <c r="E26" s="216"/>
      <c r="F26" s="281">
        <v>1.5</v>
      </c>
      <c r="G26" s="197"/>
      <c r="H26" s="193"/>
      <c r="I26" s="198">
        <v>0</v>
      </c>
      <c r="J26" s="199">
        <f>+(I26*$F26)/10</f>
        <v>0</v>
      </c>
      <c r="K26" s="200"/>
      <c r="M26" s="198">
        <v>0</v>
      </c>
      <c r="N26" s="199">
        <f>+(M26*$F26)/10</f>
        <v>0</v>
      </c>
      <c r="O26" s="200"/>
      <c r="Q26" s="198">
        <v>0</v>
      </c>
      <c r="R26" s="199">
        <f>+(Q26*$F26)/10</f>
        <v>0</v>
      </c>
      <c r="S26" s="200"/>
      <c r="U26" s="198">
        <v>0</v>
      </c>
      <c r="V26" s="199">
        <f>+(U26*$F26)/10</f>
        <v>0</v>
      </c>
      <c r="W26" s="200"/>
      <c r="Y26" s="198">
        <v>0</v>
      </c>
      <c r="Z26" s="199">
        <f>+(Y26*$F26)/10</f>
        <v>0</v>
      </c>
      <c r="AA26" s="200"/>
      <c r="AC26" s="198">
        <v>0</v>
      </c>
      <c r="AD26" s="199">
        <f>+(AC26*$F26)/10</f>
        <v>0</v>
      </c>
      <c r="AE26" s="200"/>
      <c r="AG26" s="198">
        <v>0</v>
      </c>
      <c r="AH26" s="199">
        <f>+(AG26*$F26)/10</f>
        <v>0</v>
      </c>
      <c r="AI26" s="200"/>
      <c r="AK26" s="198">
        <v>0</v>
      </c>
      <c r="AL26" s="199">
        <f>+(AK26*$F26)/10</f>
        <v>0</v>
      </c>
      <c r="AM26" s="200"/>
      <c r="AO26" s="217"/>
      <c r="AP26" s="202"/>
      <c r="AQ26" s="203"/>
      <c r="AS26" s="217"/>
      <c r="AT26" s="202"/>
      <c r="AU26" s="203"/>
      <c r="AW26" s="217"/>
      <c r="AY26" s="203"/>
      <c r="BA26" s="217"/>
      <c r="BC26" s="203"/>
      <c r="BE26" s="217"/>
      <c r="BG26" s="203"/>
      <c r="BI26" s="217"/>
      <c r="BK26" s="203"/>
      <c r="BM26" s="217"/>
      <c r="BO26" s="203"/>
      <c r="BQ26" s="217"/>
      <c r="BS26" s="203"/>
    </row>
    <row r="27" spans="1:71" s="201" customFormat="1" ht="12.75" customHeight="1" x14ac:dyDescent="0.2">
      <c r="A27" s="251"/>
      <c r="B27" s="216" t="s">
        <v>88</v>
      </c>
      <c r="C27" s="179" t="s">
        <v>93</v>
      </c>
      <c r="D27" s="215">
        <v>300</v>
      </c>
      <c r="E27" s="216"/>
      <c r="F27" s="281">
        <v>1.5</v>
      </c>
      <c r="G27" s="197"/>
      <c r="H27" s="193"/>
      <c r="I27" s="198">
        <v>0</v>
      </c>
      <c r="J27" s="199">
        <f>+(I27*$F27)/10</f>
        <v>0</v>
      </c>
      <c r="K27" s="200"/>
      <c r="M27" s="198">
        <v>0</v>
      </c>
      <c r="N27" s="199">
        <f>+(M27*$F27)/10</f>
        <v>0</v>
      </c>
      <c r="O27" s="200"/>
      <c r="Q27" s="198">
        <v>0</v>
      </c>
      <c r="R27" s="199">
        <f>+(Q27*$F27)/10</f>
        <v>0</v>
      </c>
      <c r="S27" s="200"/>
      <c r="U27" s="198">
        <v>0</v>
      </c>
      <c r="V27" s="199">
        <f>+(U27*$F27)/10</f>
        <v>0</v>
      </c>
      <c r="W27" s="200"/>
      <c r="Y27" s="198">
        <v>0</v>
      </c>
      <c r="Z27" s="199">
        <f>+(Y27*$F27)/10</f>
        <v>0</v>
      </c>
      <c r="AA27" s="200"/>
      <c r="AC27" s="198">
        <v>0</v>
      </c>
      <c r="AD27" s="199">
        <f>+(AC27*$F27)/10</f>
        <v>0</v>
      </c>
      <c r="AE27" s="200"/>
      <c r="AG27" s="198">
        <v>0</v>
      </c>
      <c r="AH27" s="199">
        <f>+(AG27*$F27)/10</f>
        <v>0</v>
      </c>
      <c r="AI27" s="200"/>
      <c r="AK27" s="198">
        <v>0</v>
      </c>
      <c r="AL27" s="199">
        <f>+(AK27*$F27)/10</f>
        <v>0</v>
      </c>
      <c r="AM27" s="200"/>
      <c r="AO27" s="217"/>
      <c r="AP27" s="202"/>
      <c r="AQ27" s="203"/>
      <c r="AS27" s="217"/>
      <c r="AT27" s="202"/>
      <c r="AU27" s="203"/>
      <c r="AW27" s="217"/>
      <c r="AY27" s="203"/>
      <c r="BA27" s="217"/>
      <c r="BC27" s="203"/>
      <c r="BE27" s="217"/>
      <c r="BG27" s="203"/>
      <c r="BI27" s="217"/>
      <c r="BK27" s="203"/>
      <c r="BM27" s="217"/>
      <c r="BO27" s="203"/>
      <c r="BQ27" s="217"/>
      <c r="BS27" s="203"/>
    </row>
    <row r="28" spans="1:71" s="201" customFormat="1" ht="12.75" customHeight="1" x14ac:dyDescent="0.2">
      <c r="A28" s="251"/>
      <c r="B28" s="207">
        <v>1.7</v>
      </c>
      <c r="C28" s="256" t="s">
        <v>163</v>
      </c>
      <c r="D28" s="215"/>
      <c r="E28" s="216"/>
      <c r="F28" s="281"/>
      <c r="G28" s="197"/>
      <c r="H28" s="193"/>
      <c r="I28" s="198"/>
      <c r="J28" s="199"/>
      <c r="K28" s="200"/>
      <c r="M28" s="198"/>
      <c r="N28" s="199"/>
      <c r="O28" s="200"/>
      <c r="Q28" s="198"/>
      <c r="R28" s="199"/>
      <c r="S28" s="200"/>
      <c r="U28" s="198"/>
      <c r="V28" s="199"/>
      <c r="W28" s="200"/>
      <c r="Y28" s="198"/>
      <c r="Z28" s="199"/>
      <c r="AA28" s="200"/>
      <c r="AC28" s="198"/>
      <c r="AD28" s="199"/>
      <c r="AE28" s="200"/>
      <c r="AG28" s="198"/>
      <c r="AH28" s="199"/>
      <c r="AI28" s="200"/>
      <c r="AK28" s="198"/>
      <c r="AL28" s="199"/>
      <c r="AM28" s="200"/>
      <c r="AO28" s="217"/>
      <c r="AP28" s="202"/>
      <c r="AQ28" s="203"/>
      <c r="AS28" s="217"/>
      <c r="AT28" s="202"/>
      <c r="AU28" s="203"/>
      <c r="AW28" s="217"/>
      <c r="AY28" s="203"/>
      <c r="BA28" s="217"/>
      <c r="BC28" s="203"/>
      <c r="BE28" s="217"/>
      <c r="BG28" s="203"/>
      <c r="BI28" s="217"/>
      <c r="BK28" s="203"/>
      <c r="BM28" s="217"/>
      <c r="BO28" s="203"/>
      <c r="BQ28" s="217"/>
      <c r="BS28" s="203"/>
    </row>
    <row r="29" spans="1:71" s="201" customFormat="1" ht="12.75" customHeight="1" x14ac:dyDescent="0.2">
      <c r="A29" s="251"/>
      <c r="B29" s="216" t="s">
        <v>91</v>
      </c>
      <c r="C29" s="179" t="s">
        <v>160</v>
      </c>
      <c r="D29" s="215"/>
      <c r="E29" s="216"/>
      <c r="F29" s="193" t="s">
        <v>135</v>
      </c>
      <c r="G29" s="197"/>
      <c r="H29" s="193"/>
      <c r="I29" s="198"/>
      <c r="J29" s="199"/>
      <c r="K29" s="200"/>
      <c r="M29" s="198"/>
      <c r="N29" s="199"/>
      <c r="O29" s="200"/>
      <c r="Q29" s="198"/>
      <c r="R29" s="199"/>
      <c r="S29" s="200"/>
      <c r="U29" s="198"/>
      <c r="V29" s="199"/>
      <c r="W29" s="200"/>
      <c r="Y29" s="198"/>
      <c r="Z29" s="199"/>
      <c r="AA29" s="200"/>
      <c r="AC29" s="198"/>
      <c r="AD29" s="199"/>
      <c r="AE29" s="200"/>
      <c r="AG29" s="198"/>
      <c r="AH29" s="199"/>
      <c r="AI29" s="200"/>
      <c r="AK29" s="198"/>
      <c r="AL29" s="199"/>
      <c r="AM29" s="200"/>
      <c r="AO29" s="217"/>
      <c r="AP29" s="202"/>
      <c r="AQ29" s="203"/>
      <c r="AS29" s="217"/>
      <c r="AT29" s="202"/>
      <c r="AU29" s="203"/>
      <c r="AW29" s="217"/>
      <c r="AY29" s="203"/>
      <c r="BA29" s="217"/>
      <c r="BC29" s="203"/>
      <c r="BE29" s="217"/>
      <c r="BG29" s="203"/>
      <c r="BI29" s="217"/>
      <c r="BK29" s="203"/>
      <c r="BM29" s="217"/>
      <c r="BO29" s="203"/>
      <c r="BQ29" s="217"/>
      <c r="BS29" s="203"/>
    </row>
    <row r="30" spans="1:71" s="201" customFormat="1" ht="12.75" customHeight="1" x14ac:dyDescent="0.2">
      <c r="A30" s="251"/>
      <c r="B30" s="216" t="s">
        <v>92</v>
      </c>
      <c r="C30" s="179" t="s">
        <v>95</v>
      </c>
      <c r="D30" s="215" t="s">
        <v>164</v>
      </c>
      <c r="E30" s="216"/>
      <c r="F30" s="281">
        <v>1.5</v>
      </c>
      <c r="G30" s="197"/>
      <c r="H30" s="193"/>
      <c r="I30" s="198">
        <v>0</v>
      </c>
      <c r="J30" s="199">
        <f>+(I30*$F30)/10</f>
        <v>0</v>
      </c>
      <c r="K30" s="200"/>
      <c r="M30" s="198">
        <v>0</v>
      </c>
      <c r="N30" s="199">
        <f>+(M30*$F30)/10</f>
        <v>0</v>
      </c>
      <c r="O30" s="200"/>
      <c r="Q30" s="198">
        <v>0</v>
      </c>
      <c r="R30" s="199">
        <f>+(Q30*$F30)/10</f>
        <v>0</v>
      </c>
      <c r="S30" s="200"/>
      <c r="U30" s="198">
        <v>0</v>
      </c>
      <c r="V30" s="199">
        <f>+(U30*$F30)/10</f>
        <v>0</v>
      </c>
      <c r="W30" s="200"/>
      <c r="Y30" s="198">
        <v>0</v>
      </c>
      <c r="Z30" s="199">
        <f>+(Y30*$F30)/10</f>
        <v>0</v>
      </c>
      <c r="AA30" s="200"/>
      <c r="AC30" s="198">
        <v>0</v>
      </c>
      <c r="AD30" s="199">
        <f>+(AC30*$F30)/10</f>
        <v>0</v>
      </c>
      <c r="AE30" s="200"/>
      <c r="AG30" s="198">
        <v>0</v>
      </c>
      <c r="AH30" s="199">
        <f>+(AG30*$F30)/10</f>
        <v>0</v>
      </c>
      <c r="AI30" s="200"/>
      <c r="AK30" s="198">
        <v>0</v>
      </c>
      <c r="AL30" s="199">
        <f>+(AK30*$F30)/10</f>
        <v>0</v>
      </c>
      <c r="AM30" s="200"/>
      <c r="AO30" s="217"/>
      <c r="AP30" s="202"/>
      <c r="AQ30" s="203"/>
      <c r="AS30" s="217"/>
      <c r="AT30" s="202"/>
      <c r="AU30" s="203"/>
      <c r="AW30" s="217"/>
      <c r="AY30" s="203"/>
      <c r="BA30" s="217"/>
      <c r="BC30" s="203"/>
      <c r="BE30" s="217"/>
      <c r="BG30" s="203"/>
      <c r="BI30" s="217"/>
      <c r="BK30" s="203"/>
      <c r="BM30" s="217"/>
      <c r="BO30" s="203"/>
      <c r="BQ30" s="217"/>
      <c r="BS30" s="203"/>
    </row>
    <row r="31" spans="1:71" s="201" customFormat="1" ht="12.75" customHeight="1" x14ac:dyDescent="0.2">
      <c r="A31" s="251"/>
      <c r="B31" s="207">
        <v>1.7</v>
      </c>
      <c r="C31" s="256" t="s">
        <v>96</v>
      </c>
      <c r="D31" s="215"/>
      <c r="E31" s="216"/>
      <c r="F31" s="281"/>
      <c r="G31" s="197"/>
      <c r="H31" s="193"/>
      <c r="I31" s="198"/>
      <c r="J31" s="199"/>
      <c r="K31" s="200"/>
      <c r="M31" s="198"/>
      <c r="N31" s="199"/>
      <c r="O31" s="200"/>
      <c r="Q31" s="198"/>
      <c r="R31" s="199"/>
      <c r="S31" s="200"/>
      <c r="U31" s="198"/>
      <c r="V31" s="199"/>
      <c r="W31" s="200"/>
      <c r="Y31" s="198"/>
      <c r="Z31" s="199"/>
      <c r="AA31" s="200"/>
      <c r="AC31" s="198"/>
      <c r="AD31" s="199"/>
      <c r="AE31" s="200"/>
      <c r="AG31" s="198"/>
      <c r="AH31" s="199"/>
      <c r="AI31" s="200"/>
      <c r="AK31" s="198"/>
      <c r="AL31" s="199"/>
      <c r="AM31" s="200"/>
      <c r="AO31" s="217"/>
      <c r="AP31" s="202"/>
      <c r="AQ31" s="203"/>
      <c r="AS31" s="217"/>
      <c r="AT31" s="202"/>
      <c r="AU31" s="203"/>
      <c r="AW31" s="217"/>
      <c r="AY31" s="203"/>
      <c r="BA31" s="217"/>
      <c r="BC31" s="203"/>
      <c r="BE31" s="217"/>
      <c r="BG31" s="203"/>
      <c r="BI31" s="217"/>
      <c r="BK31" s="203"/>
      <c r="BM31" s="217"/>
      <c r="BO31" s="203"/>
      <c r="BQ31" s="217"/>
      <c r="BS31" s="203"/>
    </row>
    <row r="32" spans="1:71" s="201" customFormat="1" ht="12.75" customHeight="1" x14ac:dyDescent="0.2">
      <c r="A32" s="251"/>
      <c r="B32" s="216" t="s">
        <v>94</v>
      </c>
      <c r="C32" s="179" t="s">
        <v>98</v>
      </c>
      <c r="D32" s="215">
        <v>600</v>
      </c>
      <c r="E32" s="216"/>
      <c r="F32" s="281">
        <v>3</v>
      </c>
      <c r="G32" s="197"/>
      <c r="H32" s="193"/>
      <c r="I32" s="198">
        <v>0</v>
      </c>
      <c r="J32" s="199">
        <f>+(I32*$F32)/10</f>
        <v>0</v>
      </c>
      <c r="K32" s="200"/>
      <c r="M32" s="198">
        <v>0</v>
      </c>
      <c r="N32" s="199">
        <f>+(M32*$F32)/10</f>
        <v>0</v>
      </c>
      <c r="O32" s="200"/>
      <c r="Q32" s="198">
        <v>0</v>
      </c>
      <c r="R32" s="199">
        <f>+(Q32*$F32)/10</f>
        <v>0</v>
      </c>
      <c r="S32" s="200"/>
      <c r="U32" s="198">
        <v>0</v>
      </c>
      <c r="V32" s="199">
        <f>+(U32*$F32)/10</f>
        <v>0</v>
      </c>
      <c r="W32" s="200"/>
      <c r="Y32" s="198">
        <v>0</v>
      </c>
      <c r="Z32" s="199">
        <f>+(Y32*$F32)/10</f>
        <v>0</v>
      </c>
      <c r="AA32" s="200"/>
      <c r="AC32" s="198">
        <v>0</v>
      </c>
      <c r="AD32" s="199">
        <f>+(AC32*$F32)/10</f>
        <v>0</v>
      </c>
      <c r="AE32" s="200"/>
      <c r="AG32" s="198">
        <v>0</v>
      </c>
      <c r="AH32" s="199">
        <f>+(AG32*$F32)/10</f>
        <v>0</v>
      </c>
      <c r="AI32" s="200"/>
      <c r="AK32" s="198">
        <v>0</v>
      </c>
      <c r="AL32" s="199">
        <f>+(AK32*$F32)/10</f>
        <v>0</v>
      </c>
      <c r="AM32" s="200"/>
      <c r="AO32" s="217"/>
      <c r="AP32" s="202"/>
      <c r="AQ32" s="203"/>
      <c r="AS32" s="217"/>
      <c r="AT32" s="202"/>
      <c r="AU32" s="203"/>
      <c r="AW32" s="217"/>
      <c r="AY32" s="203"/>
      <c r="BA32" s="217"/>
      <c r="BC32" s="203"/>
      <c r="BE32" s="217"/>
      <c r="BG32" s="203"/>
      <c r="BI32" s="217"/>
      <c r="BK32" s="203"/>
      <c r="BM32" s="217"/>
      <c r="BO32" s="203"/>
      <c r="BQ32" s="217"/>
      <c r="BS32" s="203"/>
    </row>
    <row r="33" spans="1:71" s="201" customFormat="1" ht="12.75" customHeight="1" x14ac:dyDescent="0.2">
      <c r="A33" s="251"/>
      <c r="B33" s="207">
        <v>1.8</v>
      </c>
      <c r="C33" s="256" t="s">
        <v>99</v>
      </c>
      <c r="D33" s="215"/>
      <c r="E33" s="216"/>
      <c r="F33" s="281"/>
      <c r="G33" s="197"/>
      <c r="H33" s="193"/>
      <c r="I33" s="198"/>
      <c r="J33" s="199"/>
      <c r="K33" s="200"/>
      <c r="M33" s="198"/>
      <c r="N33" s="199"/>
      <c r="O33" s="200"/>
      <c r="Q33" s="198"/>
      <c r="R33" s="199"/>
      <c r="S33" s="200"/>
      <c r="U33" s="198"/>
      <c r="V33" s="199"/>
      <c r="W33" s="200"/>
      <c r="Y33" s="198"/>
      <c r="Z33" s="199"/>
      <c r="AA33" s="200"/>
      <c r="AC33" s="198"/>
      <c r="AD33" s="199"/>
      <c r="AE33" s="200"/>
      <c r="AG33" s="198"/>
      <c r="AH33" s="199"/>
      <c r="AI33" s="200"/>
      <c r="AK33" s="198"/>
      <c r="AL33" s="199"/>
      <c r="AM33" s="200"/>
      <c r="AO33" s="217"/>
      <c r="AP33" s="202"/>
      <c r="AQ33" s="203"/>
      <c r="AS33" s="217"/>
      <c r="AT33" s="202"/>
      <c r="AU33" s="203"/>
      <c r="AW33" s="217"/>
      <c r="AY33" s="203"/>
      <c r="BA33" s="217"/>
      <c r="BC33" s="203"/>
      <c r="BE33" s="217"/>
      <c r="BG33" s="203"/>
      <c r="BI33" s="217"/>
      <c r="BK33" s="203"/>
      <c r="BM33" s="217"/>
      <c r="BO33" s="203"/>
      <c r="BQ33" s="217"/>
      <c r="BS33" s="203"/>
    </row>
    <row r="34" spans="1:71" s="201" customFormat="1" ht="12.75" customHeight="1" x14ac:dyDescent="0.2">
      <c r="A34" s="251"/>
      <c r="B34" s="216" t="s">
        <v>97</v>
      </c>
      <c r="C34" s="179" t="s">
        <v>101</v>
      </c>
      <c r="D34" s="215">
        <v>200</v>
      </c>
      <c r="E34" s="216"/>
      <c r="F34" s="281">
        <v>1</v>
      </c>
      <c r="G34" s="197"/>
      <c r="H34" s="193"/>
      <c r="I34" s="198">
        <v>0</v>
      </c>
      <c r="J34" s="199">
        <f>+(I34*$F34)/10</f>
        <v>0</v>
      </c>
      <c r="K34" s="200"/>
      <c r="M34" s="198">
        <v>0</v>
      </c>
      <c r="N34" s="199">
        <f>+(M34*$F34)/10</f>
        <v>0</v>
      </c>
      <c r="O34" s="200"/>
      <c r="Q34" s="198">
        <v>0</v>
      </c>
      <c r="R34" s="199">
        <f>+(Q34*$F34)/10</f>
        <v>0</v>
      </c>
      <c r="S34" s="200"/>
      <c r="U34" s="198">
        <v>0</v>
      </c>
      <c r="V34" s="199">
        <f>+(U34*$F34)/10</f>
        <v>0</v>
      </c>
      <c r="W34" s="200"/>
      <c r="Y34" s="198">
        <v>0</v>
      </c>
      <c r="Z34" s="199">
        <f>+(Y34*$F34)/10</f>
        <v>0</v>
      </c>
      <c r="AA34" s="200"/>
      <c r="AC34" s="198">
        <v>0</v>
      </c>
      <c r="AD34" s="199">
        <f>+(AC34*$F34)/10</f>
        <v>0</v>
      </c>
      <c r="AE34" s="200"/>
      <c r="AG34" s="198">
        <v>0</v>
      </c>
      <c r="AH34" s="199">
        <f>+(AG34*$F34)/10</f>
        <v>0</v>
      </c>
      <c r="AI34" s="200"/>
      <c r="AK34" s="198">
        <v>0</v>
      </c>
      <c r="AL34" s="199">
        <f>+(AK34*$F34)/10</f>
        <v>0</v>
      </c>
      <c r="AM34" s="200"/>
      <c r="AO34" s="217"/>
      <c r="AP34" s="202"/>
      <c r="AQ34" s="203"/>
      <c r="AS34" s="217"/>
      <c r="AT34" s="202"/>
      <c r="AU34" s="203"/>
      <c r="AW34" s="217"/>
      <c r="AY34" s="203"/>
      <c r="BA34" s="217"/>
      <c r="BC34" s="203"/>
      <c r="BE34" s="217"/>
      <c r="BG34" s="203"/>
      <c r="BI34" s="217"/>
      <c r="BK34" s="203"/>
      <c r="BM34" s="217"/>
      <c r="BO34" s="203"/>
      <c r="BQ34" s="217"/>
      <c r="BS34" s="203"/>
    </row>
    <row r="35" spans="1:71" s="201" customFormat="1" ht="12.75" customHeight="1" x14ac:dyDescent="0.2">
      <c r="A35" s="251"/>
      <c r="B35" s="216" t="s">
        <v>165</v>
      </c>
      <c r="C35" s="179" t="s">
        <v>103</v>
      </c>
      <c r="D35" s="215">
        <v>500</v>
      </c>
      <c r="E35" s="216"/>
      <c r="F35" s="281">
        <v>2.5</v>
      </c>
      <c r="G35" s="197"/>
      <c r="H35" s="193"/>
      <c r="I35" s="198">
        <v>0</v>
      </c>
      <c r="J35" s="199">
        <f>+(I35*$F35)/10</f>
        <v>0</v>
      </c>
      <c r="K35" s="200"/>
      <c r="M35" s="198">
        <v>0</v>
      </c>
      <c r="N35" s="199">
        <f>+(M35*$F35)/10</f>
        <v>0</v>
      </c>
      <c r="O35" s="200"/>
      <c r="Q35" s="198">
        <v>0</v>
      </c>
      <c r="R35" s="199">
        <f>+(Q35*$F35)/10</f>
        <v>0</v>
      </c>
      <c r="S35" s="200"/>
      <c r="U35" s="198">
        <v>0</v>
      </c>
      <c r="V35" s="199">
        <f>+(U35*$F35)/10</f>
        <v>0</v>
      </c>
      <c r="W35" s="200"/>
      <c r="Y35" s="198">
        <v>0</v>
      </c>
      <c r="Z35" s="199">
        <f>+(Y35*$F35)/10</f>
        <v>0</v>
      </c>
      <c r="AA35" s="200"/>
      <c r="AC35" s="198">
        <v>0</v>
      </c>
      <c r="AD35" s="199">
        <f>+(AC35*$F35)/10</f>
        <v>0</v>
      </c>
      <c r="AE35" s="200"/>
      <c r="AG35" s="198">
        <v>0</v>
      </c>
      <c r="AH35" s="199">
        <f>+(AG35*$F35)/10</f>
        <v>0</v>
      </c>
      <c r="AI35" s="200"/>
      <c r="AK35" s="198">
        <v>0</v>
      </c>
      <c r="AL35" s="199">
        <f>+(AK35*$F35)/10</f>
        <v>0</v>
      </c>
      <c r="AM35" s="200"/>
      <c r="AO35" s="217"/>
      <c r="AP35" s="202"/>
      <c r="AQ35" s="203"/>
      <c r="AS35" s="217"/>
      <c r="AT35" s="202"/>
      <c r="AU35" s="203"/>
      <c r="AW35" s="217"/>
      <c r="AY35" s="203"/>
      <c r="BA35" s="217"/>
      <c r="BC35" s="203"/>
      <c r="BE35" s="217"/>
      <c r="BG35" s="203"/>
      <c r="BI35" s="217"/>
      <c r="BK35" s="203"/>
      <c r="BM35" s="217"/>
      <c r="BO35" s="203"/>
      <c r="BQ35" s="217"/>
      <c r="BS35" s="203"/>
    </row>
    <row r="36" spans="1:71" s="201" customFormat="1" ht="12.75" customHeight="1" x14ac:dyDescent="0.2">
      <c r="A36" s="251"/>
      <c r="B36" s="207">
        <v>1.9</v>
      </c>
      <c r="C36" s="256" t="s">
        <v>105</v>
      </c>
      <c r="D36" s="215"/>
      <c r="E36" s="216"/>
      <c r="F36" s="281"/>
      <c r="G36" s="197"/>
      <c r="H36" s="193"/>
      <c r="I36" s="198"/>
      <c r="J36" s="199"/>
      <c r="K36" s="200"/>
      <c r="M36" s="198"/>
      <c r="N36" s="199"/>
      <c r="O36" s="200"/>
      <c r="Q36" s="198"/>
      <c r="R36" s="199"/>
      <c r="S36" s="200"/>
      <c r="U36" s="198"/>
      <c r="V36" s="199"/>
      <c r="W36" s="200"/>
      <c r="Y36" s="198"/>
      <c r="Z36" s="199"/>
      <c r="AA36" s="200"/>
      <c r="AC36" s="198"/>
      <c r="AD36" s="199"/>
      <c r="AE36" s="200"/>
      <c r="AG36" s="198"/>
      <c r="AH36" s="199"/>
      <c r="AI36" s="200"/>
      <c r="AK36" s="198"/>
      <c r="AL36" s="199"/>
      <c r="AM36" s="200"/>
      <c r="AO36" s="217"/>
      <c r="AP36" s="202"/>
      <c r="AQ36" s="203"/>
      <c r="AS36" s="217"/>
      <c r="AT36" s="202"/>
      <c r="AU36" s="203"/>
      <c r="AW36" s="217"/>
      <c r="AY36" s="203"/>
      <c r="BA36" s="217"/>
      <c r="BC36" s="203"/>
      <c r="BE36" s="217"/>
      <c r="BG36" s="203"/>
      <c r="BI36" s="217"/>
      <c r="BK36" s="203"/>
      <c r="BM36" s="217"/>
      <c r="BO36" s="203"/>
      <c r="BQ36" s="217"/>
      <c r="BS36" s="203"/>
    </row>
    <row r="37" spans="1:71" s="201" customFormat="1" ht="12.75" customHeight="1" x14ac:dyDescent="0.2">
      <c r="A37" s="251"/>
      <c r="B37" s="216" t="s">
        <v>100</v>
      </c>
      <c r="C37" s="179" t="s">
        <v>108</v>
      </c>
      <c r="D37" s="215" t="s">
        <v>164</v>
      </c>
      <c r="E37" s="216"/>
      <c r="F37" s="281">
        <v>1.1000000000000001</v>
      </c>
      <c r="G37" s="197"/>
      <c r="H37" s="193"/>
      <c r="I37" s="198">
        <v>0</v>
      </c>
      <c r="J37" s="199">
        <f>+(I37*$F37)/10</f>
        <v>0</v>
      </c>
      <c r="K37" s="200"/>
      <c r="M37" s="198">
        <v>0</v>
      </c>
      <c r="N37" s="199">
        <f>+(M37*$F37)/10</f>
        <v>0</v>
      </c>
      <c r="O37" s="200"/>
      <c r="Q37" s="198">
        <v>0</v>
      </c>
      <c r="R37" s="199">
        <f>+(Q37*$F37)/10</f>
        <v>0</v>
      </c>
      <c r="S37" s="200"/>
      <c r="U37" s="198">
        <v>0</v>
      </c>
      <c r="V37" s="199">
        <f>+(U37*$F37)/10</f>
        <v>0</v>
      </c>
      <c r="W37" s="200"/>
      <c r="Y37" s="198">
        <v>0</v>
      </c>
      <c r="Z37" s="199">
        <f>+(Y37*$F37)/10</f>
        <v>0</v>
      </c>
      <c r="AA37" s="200"/>
      <c r="AC37" s="198">
        <v>0</v>
      </c>
      <c r="AD37" s="199">
        <f>+(AC37*$F37)/10</f>
        <v>0</v>
      </c>
      <c r="AE37" s="200"/>
      <c r="AG37" s="198">
        <v>0</v>
      </c>
      <c r="AH37" s="199">
        <f>+(AG37*$F37)/10</f>
        <v>0</v>
      </c>
      <c r="AI37" s="200"/>
      <c r="AK37" s="198">
        <v>0</v>
      </c>
      <c r="AL37" s="199">
        <f>+(AK37*$F37)/10</f>
        <v>0</v>
      </c>
      <c r="AM37" s="200"/>
      <c r="AO37" s="217"/>
      <c r="AP37" s="202"/>
      <c r="AQ37" s="203"/>
      <c r="AS37" s="217"/>
      <c r="AT37" s="202"/>
      <c r="AU37" s="203"/>
      <c r="AW37" s="217"/>
      <c r="AY37" s="203"/>
      <c r="BA37" s="217"/>
      <c r="BC37" s="203"/>
      <c r="BE37" s="217"/>
      <c r="BG37" s="203"/>
      <c r="BI37" s="217"/>
      <c r="BK37" s="203"/>
      <c r="BM37" s="217"/>
      <c r="BO37" s="203"/>
      <c r="BQ37" s="217"/>
      <c r="BS37" s="203"/>
    </row>
    <row r="38" spans="1:71" s="201" customFormat="1" ht="12.75" customHeight="1" x14ac:dyDescent="0.2">
      <c r="A38" s="251"/>
      <c r="B38" s="216" t="s">
        <v>102</v>
      </c>
      <c r="C38" s="179" t="s">
        <v>110</v>
      </c>
      <c r="D38" s="215">
        <v>200</v>
      </c>
      <c r="E38" s="216"/>
      <c r="F38" s="281">
        <v>1</v>
      </c>
      <c r="G38" s="197"/>
      <c r="H38" s="193"/>
      <c r="I38" s="198">
        <v>0</v>
      </c>
      <c r="J38" s="199">
        <f>+(I38*$F38)/10</f>
        <v>0</v>
      </c>
      <c r="K38" s="200"/>
      <c r="M38" s="198">
        <v>0</v>
      </c>
      <c r="N38" s="199">
        <f>+(M38*$F38)/10</f>
        <v>0</v>
      </c>
      <c r="O38" s="200"/>
      <c r="Q38" s="198">
        <v>0</v>
      </c>
      <c r="R38" s="199">
        <f>+(Q38*$F38)/10</f>
        <v>0</v>
      </c>
      <c r="S38" s="200"/>
      <c r="U38" s="198">
        <v>0</v>
      </c>
      <c r="V38" s="199">
        <f>+(U38*$F38)/10</f>
        <v>0</v>
      </c>
      <c r="W38" s="200"/>
      <c r="Y38" s="198">
        <v>0</v>
      </c>
      <c r="Z38" s="199">
        <f>+(Y38*$F38)/10</f>
        <v>0</v>
      </c>
      <c r="AA38" s="200"/>
      <c r="AC38" s="198">
        <v>0</v>
      </c>
      <c r="AD38" s="199">
        <f>+(AC38*$F38)/10</f>
        <v>0</v>
      </c>
      <c r="AE38" s="200"/>
      <c r="AG38" s="198">
        <v>0</v>
      </c>
      <c r="AH38" s="199">
        <f>+(AG38*$F38)/10</f>
        <v>0</v>
      </c>
      <c r="AI38" s="200"/>
      <c r="AK38" s="198">
        <v>0</v>
      </c>
      <c r="AL38" s="199">
        <f>+(AK38*$F38)/10</f>
        <v>0</v>
      </c>
      <c r="AM38" s="200"/>
      <c r="AO38" s="217"/>
      <c r="AP38" s="202"/>
      <c r="AQ38" s="203"/>
      <c r="AS38" s="217"/>
      <c r="AT38" s="202"/>
      <c r="AU38" s="203"/>
      <c r="AW38" s="217"/>
      <c r="AY38" s="203"/>
      <c r="BA38" s="217"/>
      <c r="BC38" s="203"/>
      <c r="BE38" s="217"/>
      <c r="BG38" s="203"/>
      <c r="BI38" s="217"/>
      <c r="BK38" s="203"/>
      <c r="BM38" s="217"/>
      <c r="BO38" s="203"/>
      <c r="BQ38" s="217"/>
      <c r="BS38" s="203"/>
    </row>
    <row r="39" spans="1:71" s="201" customFormat="1" ht="12.75" customHeight="1" x14ac:dyDescent="0.2">
      <c r="A39" s="251"/>
      <c r="B39" s="279" t="s">
        <v>166</v>
      </c>
      <c r="C39" s="256" t="s">
        <v>111</v>
      </c>
      <c r="D39" s="215"/>
      <c r="E39" s="216"/>
      <c r="F39" s="281"/>
      <c r="G39" s="197"/>
      <c r="H39" s="193"/>
      <c r="I39" s="198"/>
      <c r="J39" s="199"/>
      <c r="K39" s="200"/>
      <c r="M39" s="198"/>
      <c r="N39" s="199"/>
      <c r="O39" s="200"/>
      <c r="Q39" s="198"/>
      <c r="R39" s="199"/>
      <c r="S39" s="200"/>
      <c r="U39" s="198"/>
      <c r="V39" s="199"/>
      <c r="W39" s="200"/>
      <c r="Y39" s="198"/>
      <c r="Z39" s="199"/>
      <c r="AA39" s="200"/>
      <c r="AC39" s="198"/>
      <c r="AD39" s="199"/>
      <c r="AE39" s="200"/>
      <c r="AG39" s="198"/>
      <c r="AH39" s="199"/>
      <c r="AI39" s="200"/>
      <c r="AK39" s="198"/>
      <c r="AL39" s="199"/>
      <c r="AM39" s="200"/>
      <c r="AO39" s="217"/>
      <c r="AP39" s="202"/>
      <c r="AQ39" s="203"/>
      <c r="AS39" s="217"/>
      <c r="AT39" s="202"/>
      <c r="AU39" s="203"/>
      <c r="AW39" s="217"/>
      <c r="AY39" s="203"/>
      <c r="BA39" s="217"/>
      <c r="BC39" s="203"/>
      <c r="BE39" s="217"/>
      <c r="BG39" s="203"/>
      <c r="BI39" s="217"/>
      <c r="BK39" s="203"/>
      <c r="BM39" s="217"/>
      <c r="BO39" s="203"/>
      <c r="BQ39" s="217"/>
      <c r="BS39" s="203"/>
    </row>
    <row r="40" spans="1:71" s="201" customFormat="1" ht="12.75" customHeight="1" x14ac:dyDescent="0.2">
      <c r="A40" s="251"/>
      <c r="B40" s="216" t="s">
        <v>104</v>
      </c>
      <c r="C40" s="179" t="s">
        <v>112</v>
      </c>
      <c r="D40" s="215">
        <v>300</v>
      </c>
      <c r="E40" s="216"/>
      <c r="F40" s="281">
        <v>1.5</v>
      </c>
      <c r="G40" s="197"/>
      <c r="H40" s="193"/>
      <c r="I40" s="198">
        <v>0</v>
      </c>
      <c r="J40" s="199">
        <f>+(I40*$F40)/10</f>
        <v>0</v>
      </c>
      <c r="K40" s="200"/>
      <c r="M40" s="198">
        <v>0</v>
      </c>
      <c r="N40" s="199">
        <f>+(M40*$F40)/10</f>
        <v>0</v>
      </c>
      <c r="O40" s="200"/>
      <c r="Q40" s="198">
        <v>0</v>
      </c>
      <c r="R40" s="199">
        <f>+(Q40*$F40)/10</f>
        <v>0</v>
      </c>
      <c r="S40" s="200"/>
      <c r="U40" s="198">
        <v>0</v>
      </c>
      <c r="V40" s="199">
        <f>+(U40*$F40)/10</f>
        <v>0</v>
      </c>
      <c r="W40" s="200"/>
      <c r="Y40" s="198">
        <v>0</v>
      </c>
      <c r="Z40" s="199">
        <f>+(Y40*$F40)/10</f>
        <v>0</v>
      </c>
      <c r="AA40" s="200"/>
      <c r="AC40" s="198">
        <v>0</v>
      </c>
      <c r="AD40" s="199">
        <f>+(AC40*$F40)/10</f>
        <v>0</v>
      </c>
      <c r="AE40" s="200"/>
      <c r="AG40" s="198">
        <v>0</v>
      </c>
      <c r="AH40" s="199">
        <f>+(AG40*$F40)/10</f>
        <v>0</v>
      </c>
      <c r="AI40" s="200"/>
      <c r="AK40" s="198">
        <v>0</v>
      </c>
      <c r="AL40" s="199">
        <f>+(AK40*$F40)/10</f>
        <v>0</v>
      </c>
      <c r="AM40" s="200"/>
      <c r="AO40" s="217"/>
      <c r="AP40" s="202"/>
      <c r="AQ40" s="203"/>
      <c r="AS40" s="217"/>
      <c r="AT40" s="202"/>
      <c r="AU40" s="203"/>
      <c r="AW40" s="217"/>
      <c r="AY40" s="203"/>
      <c r="BA40" s="217"/>
      <c r="BC40" s="203"/>
      <c r="BE40" s="217"/>
      <c r="BG40" s="203"/>
      <c r="BI40" s="217"/>
      <c r="BK40" s="203"/>
      <c r="BM40" s="217"/>
      <c r="BO40" s="203"/>
      <c r="BQ40" s="217"/>
      <c r="BS40" s="203"/>
    </row>
    <row r="41" spans="1:71" s="201" customFormat="1" ht="12.75" customHeight="1" x14ac:dyDescent="0.2">
      <c r="A41" s="251"/>
      <c r="B41" s="207">
        <v>1.1100000000000001</v>
      </c>
      <c r="C41" s="256" t="s">
        <v>113</v>
      </c>
      <c r="D41" s="215"/>
      <c r="E41" s="216"/>
      <c r="F41" s="281"/>
      <c r="G41" s="197"/>
      <c r="H41" s="193"/>
      <c r="I41" s="198"/>
      <c r="J41" s="199"/>
      <c r="K41" s="200"/>
      <c r="M41" s="198"/>
      <c r="N41" s="199"/>
      <c r="O41" s="200"/>
      <c r="Q41" s="198"/>
      <c r="R41" s="199"/>
      <c r="S41" s="200"/>
      <c r="U41" s="198"/>
      <c r="V41" s="199"/>
      <c r="W41" s="200"/>
      <c r="Y41" s="198"/>
      <c r="Z41" s="199"/>
      <c r="AA41" s="200"/>
      <c r="AC41" s="198"/>
      <c r="AD41" s="199"/>
      <c r="AE41" s="200"/>
      <c r="AG41" s="198"/>
      <c r="AH41" s="199"/>
      <c r="AI41" s="200"/>
      <c r="AK41" s="198"/>
      <c r="AL41" s="199"/>
      <c r="AM41" s="200"/>
      <c r="AO41" s="217"/>
      <c r="AP41" s="202"/>
      <c r="AQ41" s="203"/>
      <c r="AS41" s="217"/>
      <c r="AT41" s="202"/>
      <c r="AU41" s="203"/>
      <c r="AW41" s="217"/>
      <c r="AY41" s="203"/>
      <c r="BA41" s="217"/>
      <c r="BC41" s="203"/>
      <c r="BE41" s="217"/>
      <c r="BG41" s="203"/>
      <c r="BI41" s="217"/>
      <c r="BK41" s="203"/>
      <c r="BM41" s="217"/>
      <c r="BO41" s="203"/>
      <c r="BQ41" s="217"/>
      <c r="BS41" s="203"/>
    </row>
    <row r="42" spans="1:71" s="201" customFormat="1" ht="12.75" customHeight="1" x14ac:dyDescent="0.2">
      <c r="A42" s="251"/>
      <c r="B42" s="216" t="s">
        <v>106</v>
      </c>
      <c r="C42" s="179" t="s">
        <v>114</v>
      </c>
      <c r="D42" s="215">
        <v>200</v>
      </c>
      <c r="E42" s="216"/>
      <c r="F42" s="281">
        <v>1</v>
      </c>
      <c r="G42" s="197"/>
      <c r="H42" s="193"/>
      <c r="I42" s="198">
        <v>0</v>
      </c>
      <c r="J42" s="199">
        <f>+(I42*$F42)/10</f>
        <v>0</v>
      </c>
      <c r="K42" s="200"/>
      <c r="M42" s="198">
        <v>0</v>
      </c>
      <c r="N42" s="199">
        <f>+(M42*$F42)/10</f>
        <v>0</v>
      </c>
      <c r="O42" s="200"/>
      <c r="Q42" s="198">
        <v>0</v>
      </c>
      <c r="R42" s="199">
        <f>+(Q42*$F42)/10</f>
        <v>0</v>
      </c>
      <c r="S42" s="200"/>
      <c r="U42" s="198">
        <v>0</v>
      </c>
      <c r="V42" s="199">
        <f>+(U42*$F42)/10</f>
        <v>0</v>
      </c>
      <c r="W42" s="200"/>
      <c r="Y42" s="198">
        <v>0</v>
      </c>
      <c r="Z42" s="199">
        <f>+(Y42*$F42)/10</f>
        <v>0</v>
      </c>
      <c r="AA42" s="200"/>
      <c r="AC42" s="198">
        <v>0</v>
      </c>
      <c r="AD42" s="199">
        <f>+(AC42*$F42)/10</f>
        <v>0</v>
      </c>
      <c r="AE42" s="200"/>
      <c r="AG42" s="198">
        <v>0</v>
      </c>
      <c r="AH42" s="199">
        <f>+(AG42*$F42)/10</f>
        <v>0</v>
      </c>
      <c r="AI42" s="200"/>
      <c r="AK42" s="198">
        <v>0</v>
      </c>
      <c r="AL42" s="199">
        <f>+(AK42*$F42)/10</f>
        <v>0</v>
      </c>
      <c r="AM42" s="200"/>
      <c r="AO42" s="217"/>
      <c r="AP42" s="202"/>
      <c r="AQ42" s="203"/>
      <c r="AS42" s="217"/>
      <c r="AT42" s="202"/>
      <c r="AU42" s="203"/>
      <c r="AW42" s="217"/>
      <c r="AY42" s="203"/>
      <c r="BA42" s="217"/>
      <c r="BC42" s="203"/>
      <c r="BE42" s="217"/>
      <c r="BG42" s="203"/>
      <c r="BI42" s="217"/>
      <c r="BK42" s="203"/>
      <c r="BM42" s="217"/>
      <c r="BO42" s="203"/>
      <c r="BQ42" s="217"/>
      <c r="BS42" s="203"/>
    </row>
    <row r="43" spans="1:71" s="212" customFormat="1" ht="12.75" customHeight="1" x14ac:dyDescent="0.2">
      <c r="A43" s="251"/>
      <c r="B43" s="257" t="s">
        <v>107</v>
      </c>
      <c r="C43" s="179" t="s">
        <v>115</v>
      </c>
      <c r="D43" s="215">
        <v>400</v>
      </c>
      <c r="E43" s="216"/>
      <c r="F43" s="281">
        <v>2</v>
      </c>
      <c r="G43" s="208"/>
      <c r="H43" s="186"/>
      <c r="I43" s="198">
        <v>0</v>
      </c>
      <c r="J43" s="199">
        <f>+(I43*$F43)/10</f>
        <v>0</v>
      </c>
      <c r="K43" s="200"/>
      <c r="L43" s="201"/>
      <c r="M43" s="198">
        <v>0</v>
      </c>
      <c r="N43" s="199">
        <f>+(M43*$F43)/10</f>
        <v>0</v>
      </c>
      <c r="O43" s="200"/>
      <c r="P43" s="201"/>
      <c r="Q43" s="198">
        <v>0</v>
      </c>
      <c r="R43" s="199">
        <f>+(Q43*$F43)/10</f>
        <v>0</v>
      </c>
      <c r="S43" s="200"/>
      <c r="T43" s="201"/>
      <c r="U43" s="198">
        <v>0</v>
      </c>
      <c r="V43" s="199">
        <f>+(U43*$F43)/10</f>
        <v>0</v>
      </c>
      <c r="W43" s="200"/>
      <c r="X43" s="201"/>
      <c r="Y43" s="198">
        <v>0</v>
      </c>
      <c r="Z43" s="199">
        <f>+(Y43*$F43)/10</f>
        <v>0</v>
      </c>
      <c r="AA43" s="200"/>
      <c r="AB43" s="201"/>
      <c r="AC43" s="198">
        <v>0</v>
      </c>
      <c r="AD43" s="199">
        <f>+(AC43*$F43)/10</f>
        <v>0</v>
      </c>
      <c r="AE43" s="200"/>
      <c r="AF43" s="201"/>
      <c r="AG43" s="198">
        <v>0</v>
      </c>
      <c r="AH43" s="199">
        <f>+(AG43*$F43)/10</f>
        <v>0</v>
      </c>
      <c r="AI43" s="200"/>
      <c r="AJ43" s="201"/>
      <c r="AK43" s="198">
        <v>0</v>
      </c>
      <c r="AL43" s="199">
        <f>+(AK43*$F43)/10</f>
        <v>0</v>
      </c>
      <c r="AM43" s="200"/>
      <c r="AN43" s="201"/>
      <c r="AP43" s="213"/>
      <c r="AQ43" s="214"/>
      <c r="AT43" s="213"/>
      <c r="AU43" s="214"/>
      <c r="AY43" s="214"/>
      <c r="BC43" s="214"/>
      <c r="BG43" s="214"/>
      <c r="BK43" s="214"/>
      <c r="BO43" s="214"/>
      <c r="BS43" s="214"/>
    </row>
    <row r="44" spans="1:71" s="212" customFormat="1" ht="12.75" customHeight="1" x14ac:dyDescent="0.2">
      <c r="A44" s="251"/>
      <c r="B44" s="257" t="s">
        <v>109</v>
      </c>
      <c r="C44" s="179" t="s">
        <v>116</v>
      </c>
      <c r="D44" s="215">
        <v>400</v>
      </c>
      <c r="E44" s="216"/>
      <c r="F44" s="281">
        <v>2</v>
      </c>
      <c r="G44" s="208"/>
      <c r="H44" s="186"/>
      <c r="I44" s="198">
        <v>0</v>
      </c>
      <c r="J44" s="199">
        <f>+(I44*$F44)/10</f>
        <v>0</v>
      </c>
      <c r="K44" s="200"/>
      <c r="L44" s="201"/>
      <c r="M44" s="198">
        <v>0</v>
      </c>
      <c r="N44" s="199">
        <f>+(M44*$F44)/10</f>
        <v>0</v>
      </c>
      <c r="O44" s="200"/>
      <c r="P44" s="201"/>
      <c r="Q44" s="198">
        <v>0</v>
      </c>
      <c r="R44" s="199">
        <f>+(Q44*$F44)/10</f>
        <v>0</v>
      </c>
      <c r="S44" s="200"/>
      <c r="T44" s="201"/>
      <c r="U44" s="198">
        <v>0</v>
      </c>
      <c r="V44" s="199">
        <f>+(U44*$F44)/10</f>
        <v>0</v>
      </c>
      <c r="W44" s="200"/>
      <c r="X44" s="201"/>
      <c r="Y44" s="198">
        <v>0</v>
      </c>
      <c r="Z44" s="199">
        <f>+(Y44*$F44)/10</f>
        <v>0</v>
      </c>
      <c r="AA44" s="200"/>
      <c r="AB44" s="201"/>
      <c r="AC44" s="198">
        <v>0</v>
      </c>
      <c r="AD44" s="199">
        <f>+(AC44*$F44)/10</f>
        <v>0</v>
      </c>
      <c r="AE44" s="200"/>
      <c r="AF44" s="201"/>
      <c r="AG44" s="198">
        <v>0</v>
      </c>
      <c r="AH44" s="199">
        <f>+(AG44*$F44)/10</f>
        <v>0</v>
      </c>
      <c r="AI44" s="200"/>
      <c r="AJ44" s="201"/>
      <c r="AK44" s="198">
        <v>0</v>
      </c>
      <c r="AL44" s="199">
        <f>+(AK44*$F44)/10</f>
        <v>0</v>
      </c>
      <c r="AM44" s="200"/>
      <c r="AN44" s="201"/>
      <c r="AP44" s="213"/>
      <c r="AQ44" s="214"/>
      <c r="AT44" s="213"/>
      <c r="AU44" s="214"/>
      <c r="AY44" s="214"/>
      <c r="BC44" s="214"/>
      <c r="BG44" s="214"/>
      <c r="BK44" s="214"/>
      <c r="BO44" s="214"/>
      <c r="BS44" s="214"/>
    </row>
    <row r="45" spans="1:71" s="212" customFormat="1" ht="12.75" customHeight="1" x14ac:dyDescent="0.2">
      <c r="A45" s="251"/>
      <c r="B45" s="257"/>
      <c r="C45" s="179"/>
      <c r="D45" s="215"/>
      <c r="E45" s="216"/>
      <c r="F45" s="186">
        <f>SUM(F10:F44)</f>
        <v>96.5</v>
      </c>
      <c r="G45" s="208"/>
      <c r="H45" s="186"/>
      <c r="I45" s="198"/>
      <c r="J45" s="259">
        <f>SUM(J10:J44)</f>
        <v>0</v>
      </c>
      <c r="K45" s="200"/>
      <c r="L45" s="201"/>
      <c r="M45" s="252"/>
      <c r="N45" s="259">
        <f>SUM(N10:N44)</f>
        <v>0</v>
      </c>
      <c r="O45" s="200"/>
      <c r="P45" s="201"/>
      <c r="Q45" s="252"/>
      <c r="R45" s="259">
        <f>SUM(R10:R44)</f>
        <v>0</v>
      </c>
      <c r="S45" s="200"/>
      <c r="T45" s="201"/>
      <c r="U45" s="252"/>
      <c r="V45" s="259">
        <f>SUM(V10:V44)</f>
        <v>0</v>
      </c>
      <c r="W45" s="200"/>
      <c r="X45" s="201"/>
      <c r="Y45" s="252"/>
      <c r="Z45" s="259">
        <f>SUM(Z10:Z44)</f>
        <v>0</v>
      </c>
      <c r="AA45" s="200"/>
      <c r="AB45" s="201"/>
      <c r="AC45" s="252"/>
      <c r="AD45" s="259">
        <f>SUM(AD10:AD44)</f>
        <v>0</v>
      </c>
      <c r="AE45" s="200"/>
      <c r="AF45" s="201"/>
      <c r="AG45" s="252"/>
      <c r="AH45" s="259">
        <f>SUM(AH10:AH44)</f>
        <v>0</v>
      </c>
      <c r="AI45" s="200"/>
      <c r="AJ45" s="201"/>
      <c r="AK45" s="252"/>
      <c r="AL45" s="259">
        <f>SUM(AL10:AL44)</f>
        <v>0</v>
      </c>
      <c r="AM45" s="200"/>
      <c r="AN45" s="201"/>
      <c r="AP45" s="213"/>
      <c r="AQ45" s="214"/>
      <c r="AT45" s="213"/>
      <c r="AU45" s="214"/>
      <c r="AY45" s="214"/>
      <c r="BC45" s="214"/>
      <c r="BG45" s="214"/>
      <c r="BK45" s="214"/>
      <c r="BO45" s="214"/>
      <c r="BS45" s="214"/>
    </row>
    <row r="46" spans="1:71" s="212" customFormat="1" ht="12.75" customHeight="1" x14ac:dyDescent="0.2">
      <c r="A46" s="251"/>
      <c r="B46" s="258" t="s">
        <v>117</v>
      </c>
      <c r="C46" s="256" t="s">
        <v>118</v>
      </c>
      <c r="D46" s="215"/>
      <c r="E46" s="216"/>
      <c r="F46" s="193"/>
      <c r="G46" s="208"/>
      <c r="H46" s="186"/>
      <c r="I46" s="209"/>
      <c r="J46" s="186"/>
      <c r="K46" s="211"/>
      <c r="M46" s="209"/>
      <c r="N46" s="186"/>
      <c r="O46" s="211"/>
      <c r="Q46" s="209"/>
      <c r="R46" s="186"/>
      <c r="S46" s="211"/>
      <c r="U46" s="209"/>
      <c r="V46" s="186"/>
      <c r="W46" s="211"/>
      <c r="Y46" s="209"/>
      <c r="Z46" s="186"/>
      <c r="AA46" s="211"/>
      <c r="AC46" s="209"/>
      <c r="AD46" s="186"/>
      <c r="AE46" s="211"/>
      <c r="AG46" s="209"/>
      <c r="AH46" s="186"/>
      <c r="AI46" s="211"/>
      <c r="AK46" s="209"/>
      <c r="AL46" s="186"/>
      <c r="AM46" s="211"/>
      <c r="AP46" s="213"/>
      <c r="AQ46" s="214"/>
      <c r="AT46" s="213"/>
      <c r="AU46" s="214"/>
      <c r="AY46" s="214"/>
      <c r="BC46" s="214"/>
      <c r="BG46" s="214"/>
      <c r="BK46" s="214"/>
      <c r="BO46" s="214"/>
      <c r="BS46" s="214"/>
    </row>
    <row r="47" spans="1:71" s="212" customFormat="1" ht="12.75" customHeight="1" x14ac:dyDescent="0.2">
      <c r="A47" s="251"/>
      <c r="B47" s="257" t="s">
        <v>119</v>
      </c>
      <c r="C47" s="179" t="s">
        <v>120</v>
      </c>
      <c r="D47" s="215">
        <v>500</v>
      </c>
      <c r="E47" s="216"/>
      <c r="F47" s="281">
        <v>2.5</v>
      </c>
      <c r="G47" s="208"/>
      <c r="H47" s="186"/>
      <c r="I47" s="198">
        <v>0</v>
      </c>
      <c r="J47" s="199">
        <f>+(I47*$F47)/10</f>
        <v>0</v>
      </c>
      <c r="K47" s="200"/>
      <c r="L47" s="201"/>
      <c r="M47" s="198">
        <v>0</v>
      </c>
      <c r="N47" s="199">
        <f>+(M47*$F47)/10</f>
        <v>0</v>
      </c>
      <c r="O47" s="200"/>
      <c r="P47" s="201"/>
      <c r="Q47" s="198">
        <v>0</v>
      </c>
      <c r="R47" s="199">
        <f>+(Q47*$F47)/10</f>
        <v>0</v>
      </c>
      <c r="S47" s="200"/>
      <c r="T47" s="201"/>
      <c r="U47" s="198">
        <v>0</v>
      </c>
      <c r="V47" s="199">
        <f>+(U47*$F47)/10</f>
        <v>0</v>
      </c>
      <c r="W47" s="200"/>
      <c r="X47" s="201"/>
      <c r="Y47" s="198">
        <v>0</v>
      </c>
      <c r="Z47" s="199">
        <f>+(Y47*$F47)/10</f>
        <v>0</v>
      </c>
      <c r="AA47" s="200"/>
      <c r="AB47" s="201"/>
      <c r="AC47" s="198">
        <v>0</v>
      </c>
      <c r="AD47" s="199">
        <f>+(AC47*$F47)/10</f>
        <v>0</v>
      </c>
      <c r="AE47" s="200"/>
      <c r="AF47" s="201"/>
      <c r="AG47" s="198">
        <v>0</v>
      </c>
      <c r="AH47" s="199">
        <f>+(AG47*$F47)/10</f>
        <v>0</v>
      </c>
      <c r="AI47" s="200"/>
      <c r="AJ47" s="201"/>
      <c r="AK47" s="198">
        <v>0</v>
      </c>
      <c r="AL47" s="199">
        <f>+(AK47*$F47)/10</f>
        <v>0</v>
      </c>
      <c r="AM47" s="200"/>
      <c r="AN47" s="201"/>
      <c r="AP47" s="213"/>
      <c r="AQ47" s="214"/>
      <c r="AT47" s="213"/>
      <c r="AU47" s="214"/>
      <c r="AY47" s="214"/>
      <c r="BC47" s="214"/>
      <c r="BG47" s="214"/>
      <c r="BK47" s="214"/>
      <c r="BO47" s="214"/>
      <c r="BS47" s="214"/>
    </row>
    <row r="48" spans="1:71" s="212" customFormat="1" ht="12.75" customHeight="1" x14ac:dyDescent="0.2">
      <c r="A48" s="251"/>
      <c r="B48" s="257" t="s">
        <v>121</v>
      </c>
      <c r="C48" s="179" t="s">
        <v>122</v>
      </c>
      <c r="D48" s="215">
        <v>200</v>
      </c>
      <c r="E48" s="216"/>
      <c r="F48" s="281">
        <v>1</v>
      </c>
      <c r="G48" s="208"/>
      <c r="H48" s="186"/>
      <c r="I48" s="198">
        <v>0</v>
      </c>
      <c r="J48" s="199">
        <f>+(I48*$F48)/10</f>
        <v>0</v>
      </c>
      <c r="K48" s="200"/>
      <c r="L48" s="201"/>
      <c r="M48" s="198">
        <v>0</v>
      </c>
      <c r="N48" s="199">
        <f>+(M48*$F48)/10</f>
        <v>0</v>
      </c>
      <c r="O48" s="200"/>
      <c r="P48" s="201"/>
      <c r="Q48" s="198">
        <v>0</v>
      </c>
      <c r="R48" s="199">
        <f>+(Q48*$F48)/10</f>
        <v>0</v>
      </c>
      <c r="S48" s="200"/>
      <c r="T48" s="201"/>
      <c r="U48" s="198">
        <v>0</v>
      </c>
      <c r="V48" s="199">
        <f>+(U48*$F48)/10</f>
        <v>0</v>
      </c>
      <c r="W48" s="200"/>
      <c r="X48" s="201"/>
      <c r="Y48" s="198">
        <v>0</v>
      </c>
      <c r="Z48" s="199">
        <f>+(Y48*$F48)/10</f>
        <v>0</v>
      </c>
      <c r="AA48" s="200"/>
      <c r="AB48" s="201"/>
      <c r="AC48" s="198">
        <v>0</v>
      </c>
      <c r="AD48" s="199">
        <f>+(AC48*$F48)/10</f>
        <v>0</v>
      </c>
      <c r="AE48" s="200"/>
      <c r="AF48" s="201"/>
      <c r="AG48" s="198">
        <v>0</v>
      </c>
      <c r="AH48" s="199">
        <f>+(AG48*$F48)/10</f>
        <v>0</v>
      </c>
      <c r="AI48" s="200"/>
      <c r="AJ48" s="201"/>
      <c r="AK48" s="198">
        <v>0</v>
      </c>
      <c r="AL48" s="199">
        <f>+(AK48*$F48)/10</f>
        <v>0</v>
      </c>
      <c r="AM48" s="200"/>
      <c r="AN48" s="201"/>
      <c r="AP48" s="213"/>
      <c r="AQ48" s="214"/>
      <c r="AT48" s="213"/>
      <c r="AU48" s="214"/>
      <c r="AY48" s="214"/>
      <c r="BC48" s="214"/>
      <c r="BG48" s="214"/>
      <c r="BK48" s="214"/>
      <c r="BO48" s="214"/>
      <c r="BS48" s="214"/>
    </row>
    <row r="49" spans="1:71" s="212" customFormat="1" ht="12.75" customHeight="1" x14ac:dyDescent="0.2">
      <c r="A49" s="251"/>
      <c r="B49" s="257" t="s">
        <v>123</v>
      </c>
      <c r="C49" s="179" t="s">
        <v>124</v>
      </c>
      <c r="D49" s="215"/>
      <c r="E49" s="216"/>
      <c r="F49" s="193" t="s">
        <v>50</v>
      </c>
      <c r="G49" s="208"/>
      <c r="H49" s="186"/>
      <c r="I49" s="209"/>
      <c r="J49" s="186"/>
      <c r="K49" s="211"/>
      <c r="M49" s="209"/>
      <c r="N49" s="186"/>
      <c r="O49" s="211"/>
      <c r="Q49" s="209"/>
      <c r="R49" s="186"/>
      <c r="S49" s="211"/>
      <c r="U49" s="209"/>
      <c r="V49" s="186"/>
      <c r="W49" s="211"/>
      <c r="Y49" s="209"/>
      <c r="Z49" s="186"/>
      <c r="AA49" s="211"/>
      <c r="AC49" s="209"/>
      <c r="AD49" s="186"/>
      <c r="AE49" s="211"/>
      <c r="AG49" s="209"/>
      <c r="AH49" s="186"/>
      <c r="AI49" s="211"/>
      <c r="AK49" s="209"/>
      <c r="AL49" s="186"/>
      <c r="AM49" s="211"/>
      <c r="AP49" s="213"/>
      <c r="AQ49" s="214"/>
      <c r="AT49" s="213"/>
      <c r="AU49" s="214"/>
      <c r="AY49" s="214"/>
      <c r="BC49" s="214"/>
      <c r="BG49" s="214"/>
      <c r="BK49" s="214"/>
      <c r="BO49" s="214"/>
      <c r="BS49" s="214"/>
    </row>
    <row r="50" spans="1:71" s="212" customFormat="1" ht="12.75" customHeight="1" x14ac:dyDescent="0.2">
      <c r="A50" s="251"/>
      <c r="B50" s="257"/>
      <c r="C50" s="179"/>
      <c r="D50" s="215"/>
      <c r="E50" s="216"/>
      <c r="F50" s="186">
        <f>SUM(F47:F49)</f>
        <v>3.5</v>
      </c>
      <c r="G50" s="208"/>
      <c r="H50" s="186"/>
      <c r="I50" s="209"/>
      <c r="J50" s="259">
        <f>SUM(J47:J49)</f>
        <v>0</v>
      </c>
      <c r="K50" s="211"/>
      <c r="M50" s="209"/>
      <c r="N50" s="259">
        <f>SUM(N47:N49)</f>
        <v>0</v>
      </c>
      <c r="O50" s="211"/>
      <c r="Q50" s="209"/>
      <c r="R50" s="259">
        <f>SUM(R47:R49)</f>
        <v>0</v>
      </c>
      <c r="S50" s="211"/>
      <c r="U50" s="209"/>
      <c r="V50" s="259">
        <f>SUM(V47:V49)</f>
        <v>0</v>
      </c>
      <c r="W50" s="211"/>
      <c r="Y50" s="209"/>
      <c r="Z50" s="259">
        <f>SUM(Z47:Z49)</f>
        <v>0</v>
      </c>
      <c r="AA50" s="211"/>
      <c r="AC50" s="209"/>
      <c r="AD50" s="259">
        <f>SUM(AD47:AD49)</f>
        <v>0</v>
      </c>
      <c r="AE50" s="211"/>
      <c r="AG50" s="209"/>
      <c r="AH50" s="259">
        <f>SUM(AH47:AH49)</f>
        <v>0</v>
      </c>
      <c r="AI50" s="211"/>
      <c r="AK50" s="209"/>
      <c r="AL50" s="259">
        <f>SUM(AL47:AL49)</f>
        <v>0</v>
      </c>
      <c r="AM50" s="211"/>
      <c r="AP50" s="213"/>
      <c r="AQ50" s="214"/>
      <c r="AT50" s="213"/>
      <c r="AU50" s="214"/>
      <c r="AY50" s="214"/>
      <c r="BC50" s="214"/>
      <c r="BG50" s="214"/>
      <c r="BK50" s="214"/>
      <c r="BO50" s="214"/>
      <c r="BS50" s="214"/>
    </row>
    <row r="52" spans="1:71" s="201" customFormat="1" ht="12.75" customHeight="1" x14ac:dyDescent="0.2">
      <c r="A52" s="191" t="s">
        <v>169</v>
      </c>
      <c r="B52" s="192" t="s">
        <v>63</v>
      </c>
      <c r="C52" s="196"/>
      <c r="D52" s="215"/>
      <c r="E52" s="195"/>
      <c r="F52" s="193" t="s">
        <v>125</v>
      </c>
      <c r="G52" s="197"/>
      <c r="H52" s="193"/>
      <c r="I52" s="224"/>
      <c r="J52" s="199"/>
      <c r="K52" s="200"/>
      <c r="M52" s="224"/>
      <c r="N52" s="199"/>
      <c r="O52" s="200"/>
      <c r="Q52" s="224"/>
      <c r="R52" s="199"/>
      <c r="S52" s="200"/>
      <c r="U52" s="224"/>
      <c r="V52" s="199"/>
      <c r="W52" s="200"/>
      <c r="Y52" s="224"/>
      <c r="Z52" s="199"/>
      <c r="AA52" s="200"/>
      <c r="AC52" s="224"/>
      <c r="AD52" s="199"/>
      <c r="AE52" s="200"/>
      <c r="AG52" s="224"/>
      <c r="AH52" s="199"/>
      <c r="AI52" s="200"/>
      <c r="AK52" s="224"/>
      <c r="AL52" s="199"/>
      <c r="AM52" s="200"/>
      <c r="AP52" s="202"/>
      <c r="AQ52" s="203"/>
      <c r="AT52" s="202"/>
      <c r="AU52" s="203"/>
      <c r="AY52" s="203"/>
      <c r="BC52" s="203"/>
      <c r="BG52" s="203"/>
      <c r="BK52" s="203"/>
      <c r="BO52" s="203"/>
      <c r="BS52" s="203"/>
    </row>
    <row r="53" spans="1:71" s="212" customFormat="1" ht="12.75" customHeight="1" x14ac:dyDescent="0.2">
      <c r="A53" s="204"/>
      <c r="B53" s="225"/>
      <c r="C53" s="205"/>
      <c r="D53" s="206"/>
      <c r="E53" s="195"/>
      <c r="F53" s="186"/>
      <c r="G53" s="208"/>
      <c r="H53" s="186"/>
      <c r="I53" s="219"/>
      <c r="J53" s="210"/>
      <c r="K53" s="211"/>
      <c r="M53" s="219"/>
      <c r="N53" s="210"/>
      <c r="O53" s="211"/>
      <c r="Q53" s="219"/>
      <c r="R53" s="210"/>
      <c r="S53" s="211"/>
      <c r="U53" s="219"/>
      <c r="V53" s="210"/>
      <c r="W53" s="211"/>
      <c r="Y53" s="219"/>
      <c r="Z53" s="210"/>
      <c r="AA53" s="211"/>
      <c r="AC53" s="219"/>
      <c r="AD53" s="210"/>
      <c r="AE53" s="211"/>
      <c r="AG53" s="219"/>
      <c r="AH53" s="210"/>
      <c r="AI53" s="211"/>
      <c r="AK53" s="219"/>
      <c r="AL53" s="210"/>
      <c r="AM53" s="211"/>
      <c r="AO53" s="221"/>
      <c r="AP53" s="213"/>
      <c r="AQ53" s="214"/>
      <c r="AS53" s="221"/>
      <c r="AT53" s="213"/>
      <c r="AU53" s="214"/>
      <c r="AW53" s="221"/>
      <c r="AY53" s="214"/>
      <c r="BA53" s="221"/>
      <c r="BC53" s="214"/>
      <c r="BE53" s="221"/>
      <c r="BG53" s="214"/>
      <c r="BI53" s="221"/>
      <c r="BK53" s="214"/>
      <c r="BM53" s="221"/>
      <c r="BO53" s="214"/>
      <c r="BQ53" s="221"/>
      <c r="BS53" s="214"/>
    </row>
    <row r="54" spans="1:71" s="201" customFormat="1" ht="12.75" customHeight="1" x14ac:dyDescent="0.2">
      <c r="A54" s="191" t="s">
        <v>168</v>
      </c>
      <c r="B54" s="192" t="s">
        <v>48</v>
      </c>
      <c r="C54" s="196"/>
      <c r="D54" s="215"/>
      <c r="E54" s="195"/>
      <c r="F54" s="193" t="s">
        <v>49</v>
      </c>
      <c r="G54" s="197"/>
      <c r="H54" s="193"/>
      <c r="I54" s="224"/>
      <c r="J54" s="199" t="s">
        <v>49</v>
      </c>
      <c r="K54" s="200"/>
      <c r="M54" s="224"/>
      <c r="N54" s="199" t="s">
        <v>49</v>
      </c>
      <c r="O54" s="200"/>
      <c r="Q54" s="224"/>
      <c r="R54" s="199" t="s">
        <v>49</v>
      </c>
      <c r="S54" s="200"/>
      <c r="U54" s="224"/>
      <c r="V54" s="199" t="s">
        <v>49</v>
      </c>
      <c r="W54" s="200"/>
      <c r="Y54" s="224"/>
      <c r="Z54" s="199" t="s">
        <v>49</v>
      </c>
      <c r="AA54" s="200"/>
      <c r="AC54" s="224"/>
      <c r="AD54" s="199" t="s">
        <v>49</v>
      </c>
      <c r="AE54" s="200"/>
      <c r="AG54" s="224"/>
      <c r="AH54" s="199" t="s">
        <v>49</v>
      </c>
      <c r="AI54" s="200"/>
      <c r="AK54" s="224"/>
      <c r="AL54" s="199" t="s">
        <v>49</v>
      </c>
      <c r="AM54" s="200"/>
      <c r="AP54" s="202"/>
      <c r="AQ54" s="203"/>
      <c r="AT54" s="202"/>
      <c r="AU54" s="203"/>
      <c r="AY54" s="203"/>
      <c r="BC54" s="203"/>
      <c r="BG54" s="203"/>
      <c r="BK54" s="203"/>
      <c r="BO54" s="203"/>
      <c r="BS54" s="203"/>
    </row>
    <row r="55" spans="1:71" s="212" customFormat="1" ht="12.75" customHeight="1" x14ac:dyDescent="0.2">
      <c r="A55" s="204"/>
      <c r="B55" s="225"/>
      <c r="C55" s="205"/>
      <c r="D55" s="206"/>
      <c r="E55" s="195"/>
      <c r="F55" s="186"/>
      <c r="G55" s="208"/>
      <c r="H55" s="186"/>
      <c r="I55" s="209"/>
      <c r="J55" s="210"/>
      <c r="K55" s="211"/>
      <c r="M55" s="209"/>
      <c r="N55" s="210"/>
      <c r="O55" s="211"/>
      <c r="Q55" s="209"/>
      <c r="R55" s="210"/>
      <c r="S55" s="211"/>
      <c r="U55" s="209"/>
      <c r="V55" s="210"/>
      <c r="W55" s="211"/>
      <c r="Y55" s="209"/>
      <c r="Z55" s="210"/>
      <c r="AA55" s="211"/>
      <c r="AC55" s="209"/>
      <c r="AD55" s="210"/>
      <c r="AE55" s="211"/>
      <c r="AG55" s="209"/>
      <c r="AH55" s="210"/>
      <c r="AI55" s="211"/>
      <c r="AK55" s="209"/>
      <c r="AL55" s="210"/>
      <c r="AM55" s="211"/>
      <c r="AP55" s="213"/>
      <c r="AQ55" s="214"/>
      <c r="AT55" s="213"/>
      <c r="AU55" s="214"/>
      <c r="AY55" s="214"/>
      <c r="BC55" s="214"/>
      <c r="BG55" s="214"/>
      <c r="BK55" s="214"/>
      <c r="BO55" s="214"/>
      <c r="BS55" s="214"/>
    </row>
    <row r="56" spans="1:71" s="201" customFormat="1" ht="12.75" customHeight="1" x14ac:dyDescent="0.2">
      <c r="A56" s="191" t="s">
        <v>62</v>
      </c>
      <c r="B56" s="192" t="s">
        <v>65</v>
      </c>
      <c r="C56" s="196"/>
      <c r="D56" s="215"/>
      <c r="E56" s="195"/>
      <c r="F56" s="193" t="s">
        <v>49</v>
      </c>
      <c r="G56" s="197"/>
      <c r="H56" s="193"/>
      <c r="I56" s="224"/>
      <c r="J56" s="199" t="s">
        <v>49</v>
      </c>
      <c r="K56" s="200"/>
      <c r="M56" s="224"/>
      <c r="N56" s="199" t="s">
        <v>49</v>
      </c>
      <c r="O56" s="200"/>
      <c r="Q56" s="224"/>
      <c r="R56" s="199" t="s">
        <v>49</v>
      </c>
      <c r="S56" s="200"/>
      <c r="U56" s="224"/>
      <c r="V56" s="199" t="s">
        <v>49</v>
      </c>
      <c r="W56" s="200"/>
      <c r="Y56" s="224"/>
      <c r="Z56" s="199" t="s">
        <v>49</v>
      </c>
      <c r="AA56" s="200"/>
      <c r="AC56" s="224"/>
      <c r="AD56" s="199" t="s">
        <v>49</v>
      </c>
      <c r="AE56" s="200"/>
      <c r="AG56" s="224"/>
      <c r="AH56" s="199" t="s">
        <v>49</v>
      </c>
      <c r="AI56" s="200"/>
      <c r="AK56" s="224"/>
      <c r="AL56" s="199" t="s">
        <v>49</v>
      </c>
      <c r="AM56" s="200"/>
      <c r="AP56" s="202"/>
      <c r="AQ56" s="203"/>
      <c r="AT56" s="202"/>
      <c r="AU56" s="203"/>
      <c r="AY56" s="203"/>
      <c r="BC56" s="203"/>
      <c r="BG56" s="203"/>
      <c r="BK56" s="203"/>
      <c r="BO56" s="203"/>
      <c r="BS56" s="203"/>
    </row>
    <row r="57" spans="1:71" s="201" customFormat="1" ht="12.75" customHeight="1" x14ac:dyDescent="0.2">
      <c r="A57" s="182"/>
      <c r="B57" s="226"/>
      <c r="C57" s="196"/>
      <c r="D57" s="194"/>
      <c r="E57" s="195"/>
      <c r="F57" s="193"/>
      <c r="G57" s="197"/>
      <c r="H57" s="193"/>
      <c r="I57" s="227"/>
      <c r="J57" s="199"/>
      <c r="K57" s="228"/>
      <c r="M57" s="227"/>
      <c r="N57" s="199"/>
      <c r="O57" s="228"/>
      <c r="Q57" s="227"/>
      <c r="R57" s="199"/>
      <c r="S57" s="228"/>
      <c r="U57" s="227"/>
      <c r="V57" s="199"/>
      <c r="W57" s="228"/>
      <c r="Y57" s="227"/>
      <c r="Z57" s="199"/>
      <c r="AA57" s="228"/>
      <c r="AC57" s="227"/>
      <c r="AD57" s="199"/>
      <c r="AE57" s="228"/>
      <c r="AG57" s="227"/>
      <c r="AH57" s="199"/>
      <c r="AI57" s="228"/>
      <c r="AK57" s="227"/>
      <c r="AL57" s="199"/>
      <c r="AM57" s="228"/>
      <c r="AO57" s="217"/>
      <c r="AP57" s="202"/>
      <c r="AQ57" s="203"/>
      <c r="AS57" s="217"/>
      <c r="AT57" s="202"/>
      <c r="AU57" s="203"/>
      <c r="AW57" s="217"/>
      <c r="AY57" s="203"/>
      <c r="BA57" s="217"/>
      <c r="BC57" s="203"/>
      <c r="BE57" s="217"/>
      <c r="BG57" s="203"/>
      <c r="BI57" s="217"/>
      <c r="BK57" s="203"/>
      <c r="BM57" s="217"/>
      <c r="BO57" s="203"/>
      <c r="BQ57" s="217"/>
      <c r="BS57" s="203"/>
    </row>
    <row r="58" spans="1:71" s="201" customFormat="1" ht="12.75" customHeight="1" x14ac:dyDescent="0.2">
      <c r="A58" s="191" t="s">
        <v>64</v>
      </c>
      <c r="B58" s="192" t="s">
        <v>56</v>
      </c>
      <c r="C58" s="196"/>
      <c r="D58" s="215"/>
      <c r="E58" s="195"/>
      <c r="F58" s="193" t="s">
        <v>49</v>
      </c>
      <c r="G58" s="197"/>
      <c r="H58" s="193"/>
      <c r="I58" s="224"/>
      <c r="J58" s="199" t="s">
        <v>49</v>
      </c>
      <c r="K58" s="200"/>
      <c r="M58" s="224"/>
      <c r="N58" s="199" t="s">
        <v>49</v>
      </c>
      <c r="O58" s="200"/>
      <c r="Q58" s="224"/>
      <c r="R58" s="199" t="s">
        <v>49</v>
      </c>
      <c r="S58" s="200"/>
      <c r="U58" s="224"/>
      <c r="V58" s="199" t="s">
        <v>49</v>
      </c>
      <c r="W58" s="200"/>
      <c r="Y58" s="224"/>
      <c r="Z58" s="199" t="s">
        <v>49</v>
      </c>
      <c r="AA58" s="200"/>
      <c r="AC58" s="224"/>
      <c r="AD58" s="199" t="s">
        <v>49</v>
      </c>
      <c r="AE58" s="200"/>
      <c r="AG58" s="224"/>
      <c r="AH58" s="199" t="s">
        <v>49</v>
      </c>
      <c r="AI58" s="200"/>
      <c r="AK58" s="224"/>
      <c r="AL58" s="199" t="s">
        <v>49</v>
      </c>
      <c r="AM58" s="200"/>
      <c r="AP58" s="202"/>
      <c r="AQ58" s="203"/>
      <c r="AT58" s="202"/>
      <c r="AU58" s="203"/>
      <c r="AY58" s="203"/>
      <c r="BC58" s="203"/>
      <c r="BG58" s="203"/>
      <c r="BK58" s="203"/>
      <c r="BO58" s="203"/>
      <c r="BS58" s="203"/>
    </row>
    <row r="59" spans="1:71" s="201" customFormat="1" ht="12.75" customHeight="1" x14ac:dyDescent="0.2">
      <c r="A59" s="182"/>
      <c r="B59" s="226"/>
      <c r="C59" s="196"/>
      <c r="D59" s="194"/>
      <c r="E59" s="195"/>
      <c r="F59" s="193"/>
      <c r="G59" s="197"/>
      <c r="H59" s="193"/>
      <c r="I59" s="227"/>
      <c r="J59" s="199"/>
      <c r="K59" s="228"/>
      <c r="M59" s="227"/>
      <c r="N59" s="199"/>
      <c r="O59" s="228"/>
      <c r="Q59" s="227"/>
      <c r="R59" s="199"/>
      <c r="S59" s="228"/>
      <c r="U59" s="227"/>
      <c r="V59" s="199"/>
      <c r="W59" s="228"/>
      <c r="Y59" s="227"/>
      <c r="Z59" s="199"/>
      <c r="AA59" s="228"/>
      <c r="AC59" s="227"/>
      <c r="AD59" s="199"/>
      <c r="AE59" s="228"/>
      <c r="AG59" s="227"/>
      <c r="AH59" s="199"/>
      <c r="AI59" s="228"/>
      <c r="AK59" s="227"/>
      <c r="AL59" s="199"/>
      <c r="AM59" s="228"/>
      <c r="AO59" s="217"/>
      <c r="AP59" s="202"/>
      <c r="AQ59" s="203"/>
      <c r="AS59" s="217"/>
      <c r="AT59" s="202"/>
      <c r="AU59" s="203"/>
      <c r="AW59" s="217"/>
      <c r="AY59" s="203"/>
      <c r="BA59" s="217"/>
      <c r="BC59" s="203"/>
      <c r="BE59" s="217"/>
      <c r="BG59" s="203"/>
      <c r="BI59" s="217"/>
      <c r="BK59" s="203"/>
      <c r="BM59" s="217"/>
      <c r="BO59" s="203"/>
      <c r="BQ59" s="217"/>
      <c r="BS59" s="203"/>
    </row>
    <row r="60" spans="1:71" s="201" customFormat="1" ht="12.75" customHeight="1" x14ac:dyDescent="0.2">
      <c r="A60" s="191" t="s">
        <v>167</v>
      </c>
      <c r="B60" s="192" t="s">
        <v>57</v>
      </c>
      <c r="C60" s="196"/>
      <c r="D60" s="215"/>
      <c r="E60" s="195"/>
      <c r="F60" s="193" t="s">
        <v>50</v>
      </c>
      <c r="G60" s="197"/>
      <c r="H60" s="193"/>
      <c r="I60" s="224"/>
      <c r="J60" s="199" t="s">
        <v>126</v>
      </c>
      <c r="K60" s="200"/>
      <c r="M60" s="224"/>
      <c r="N60" s="199" t="s">
        <v>126</v>
      </c>
      <c r="O60" s="200"/>
      <c r="Q60" s="224"/>
      <c r="R60" s="199" t="s">
        <v>126</v>
      </c>
      <c r="S60" s="200"/>
      <c r="U60" s="224"/>
      <c r="V60" s="199" t="s">
        <v>126</v>
      </c>
      <c r="W60" s="200"/>
      <c r="Y60" s="224"/>
      <c r="Z60" s="199" t="s">
        <v>126</v>
      </c>
      <c r="AA60" s="200"/>
      <c r="AC60" s="224"/>
      <c r="AD60" s="199" t="s">
        <v>126</v>
      </c>
      <c r="AE60" s="200"/>
      <c r="AG60" s="224"/>
      <c r="AH60" s="199" t="s">
        <v>126</v>
      </c>
      <c r="AI60" s="200"/>
      <c r="AK60" s="224"/>
      <c r="AL60" s="199" t="s">
        <v>126</v>
      </c>
      <c r="AM60" s="200"/>
      <c r="AP60" s="202"/>
      <c r="AQ60" s="203"/>
      <c r="AT60" s="202"/>
      <c r="AU60" s="203"/>
      <c r="AY60" s="203"/>
      <c r="BC60" s="203"/>
      <c r="BG60" s="203"/>
      <c r="BK60" s="203"/>
      <c r="BO60" s="203"/>
      <c r="BS60" s="203"/>
    </row>
    <row r="61" spans="1:71" s="201" customFormat="1" ht="12.75" customHeight="1" x14ac:dyDescent="0.2">
      <c r="A61" s="182"/>
      <c r="B61" s="195"/>
      <c r="C61" s="196"/>
      <c r="D61" s="194"/>
      <c r="E61" s="195"/>
      <c r="F61" s="193"/>
      <c r="G61" s="197"/>
      <c r="H61" s="193"/>
      <c r="I61" s="198"/>
      <c r="J61" s="199"/>
      <c r="K61" s="200"/>
      <c r="M61" s="198"/>
      <c r="N61" s="199"/>
      <c r="O61" s="200"/>
      <c r="Q61" s="198"/>
      <c r="R61" s="199"/>
      <c r="S61" s="200"/>
      <c r="U61" s="198"/>
      <c r="V61" s="199"/>
      <c r="W61" s="200"/>
      <c r="Y61" s="198"/>
      <c r="Z61" s="199"/>
      <c r="AA61" s="200"/>
      <c r="AC61" s="198"/>
      <c r="AD61" s="199"/>
      <c r="AE61" s="200"/>
      <c r="AG61" s="198"/>
      <c r="AH61" s="199"/>
      <c r="AI61" s="200"/>
      <c r="AK61" s="198"/>
      <c r="AL61" s="199"/>
      <c r="AM61" s="200"/>
      <c r="AO61" s="217"/>
      <c r="AP61" s="202"/>
      <c r="AQ61" s="203"/>
      <c r="AS61" s="217"/>
      <c r="AT61" s="202"/>
      <c r="AU61" s="203"/>
      <c r="AW61" s="217"/>
      <c r="AY61" s="203"/>
      <c r="BA61" s="217"/>
      <c r="BC61" s="203"/>
      <c r="BE61" s="217"/>
      <c r="BG61" s="203"/>
      <c r="BI61" s="217"/>
      <c r="BK61" s="203"/>
      <c r="BM61" s="217"/>
      <c r="BO61" s="203"/>
      <c r="BQ61" s="217"/>
      <c r="BS61" s="203"/>
    </row>
    <row r="62" spans="1:71" s="201" customFormat="1" ht="12.75" customHeight="1" x14ac:dyDescent="0.2">
      <c r="A62" s="191" t="s">
        <v>66</v>
      </c>
      <c r="B62" s="192" t="s">
        <v>58</v>
      </c>
      <c r="C62" s="196"/>
      <c r="D62" s="215"/>
      <c r="E62" s="195"/>
      <c r="F62" s="193" t="s">
        <v>49</v>
      </c>
      <c r="G62" s="197"/>
      <c r="H62" s="193"/>
      <c r="I62" s="224"/>
      <c r="J62" s="199" t="s">
        <v>49</v>
      </c>
      <c r="K62" s="200"/>
      <c r="M62" s="224"/>
      <c r="N62" s="199" t="s">
        <v>49</v>
      </c>
      <c r="O62" s="200"/>
      <c r="Q62" s="224"/>
      <c r="R62" s="199" t="s">
        <v>49</v>
      </c>
      <c r="S62" s="200"/>
      <c r="U62" s="224"/>
      <c r="V62" s="199" t="s">
        <v>49</v>
      </c>
      <c r="W62" s="200"/>
      <c r="Y62" s="224"/>
      <c r="Z62" s="199" t="s">
        <v>49</v>
      </c>
      <c r="AA62" s="200"/>
      <c r="AC62" s="224"/>
      <c r="AD62" s="199" t="s">
        <v>49</v>
      </c>
      <c r="AE62" s="200"/>
      <c r="AG62" s="224"/>
      <c r="AH62" s="199" t="s">
        <v>49</v>
      </c>
      <c r="AI62" s="200"/>
      <c r="AK62" s="224"/>
      <c r="AL62" s="199" t="s">
        <v>49</v>
      </c>
      <c r="AM62" s="200"/>
      <c r="AP62" s="202"/>
      <c r="AQ62" s="203"/>
      <c r="AT62" s="202"/>
      <c r="AU62" s="203"/>
      <c r="AY62" s="203"/>
      <c r="BC62" s="203"/>
      <c r="BG62" s="203"/>
      <c r="BK62" s="203"/>
      <c r="BO62" s="203"/>
      <c r="BS62" s="203"/>
    </row>
    <row r="63" spans="1:71" s="201" customFormat="1" ht="12.75" customHeight="1" x14ac:dyDescent="0.2">
      <c r="A63" s="182"/>
      <c r="B63" s="195"/>
      <c r="C63" s="196"/>
      <c r="D63" s="194"/>
      <c r="E63" s="195"/>
      <c r="F63" s="193"/>
      <c r="G63" s="197"/>
      <c r="H63" s="193"/>
      <c r="I63" s="198"/>
      <c r="J63" s="199"/>
      <c r="K63" s="200"/>
      <c r="M63" s="198"/>
      <c r="N63" s="199"/>
      <c r="O63" s="200"/>
      <c r="Q63" s="198"/>
      <c r="R63" s="199"/>
      <c r="S63" s="200"/>
      <c r="U63" s="198"/>
      <c r="V63" s="199"/>
      <c r="W63" s="200"/>
      <c r="Y63" s="198"/>
      <c r="Z63" s="199"/>
      <c r="AA63" s="200"/>
      <c r="AC63" s="198"/>
      <c r="AD63" s="199"/>
      <c r="AE63" s="200"/>
      <c r="AG63" s="198"/>
      <c r="AH63" s="199"/>
      <c r="AI63" s="200"/>
      <c r="AK63" s="198"/>
      <c r="AL63" s="199"/>
      <c r="AM63" s="200"/>
      <c r="AO63" s="217"/>
      <c r="AP63" s="202"/>
      <c r="AQ63" s="203"/>
      <c r="AS63" s="217"/>
      <c r="AT63" s="202"/>
      <c r="AU63" s="203"/>
      <c r="AW63" s="217"/>
      <c r="AY63" s="203"/>
      <c r="BA63" s="217"/>
      <c r="BC63" s="203"/>
      <c r="BE63" s="217"/>
      <c r="BG63" s="203"/>
      <c r="BI63" s="217"/>
      <c r="BK63" s="203"/>
      <c r="BM63" s="217"/>
      <c r="BO63" s="203"/>
      <c r="BQ63" s="217"/>
      <c r="BS63" s="203"/>
    </row>
    <row r="64" spans="1:71" s="189" customFormat="1" ht="12.75" customHeight="1" x14ac:dyDescent="0.2">
      <c r="A64" s="182"/>
      <c r="B64" s="229"/>
      <c r="C64" s="183"/>
      <c r="D64" s="184"/>
      <c r="E64" s="195"/>
      <c r="F64" s="193"/>
      <c r="G64" s="187"/>
      <c r="H64" s="183"/>
      <c r="I64" s="219"/>
      <c r="J64" s="220"/>
      <c r="K64" s="188"/>
      <c r="M64" s="219"/>
      <c r="N64" s="220"/>
      <c r="O64" s="188"/>
      <c r="Q64" s="219"/>
      <c r="R64" s="220"/>
      <c r="S64" s="188"/>
      <c r="U64" s="219"/>
      <c r="V64" s="220"/>
      <c r="W64" s="188"/>
      <c r="Y64" s="219"/>
      <c r="Z64" s="220"/>
      <c r="AA64" s="188"/>
      <c r="AC64" s="219"/>
      <c r="AD64" s="220"/>
      <c r="AE64" s="188"/>
      <c r="AG64" s="219"/>
      <c r="AH64" s="220"/>
      <c r="AI64" s="188"/>
      <c r="AK64" s="219"/>
      <c r="AL64" s="220"/>
      <c r="AM64" s="188"/>
      <c r="AO64" s="221"/>
      <c r="AP64" s="222"/>
      <c r="AQ64" s="190"/>
      <c r="AS64" s="221"/>
      <c r="AT64" s="222"/>
      <c r="AU64" s="190"/>
      <c r="AW64" s="221"/>
      <c r="AY64" s="190"/>
      <c r="BA64" s="221"/>
      <c r="BC64" s="190"/>
      <c r="BE64" s="221"/>
      <c r="BG64" s="190"/>
      <c r="BI64" s="221"/>
      <c r="BK64" s="190"/>
      <c r="BM64" s="221"/>
      <c r="BO64" s="190"/>
      <c r="BQ64" s="221"/>
      <c r="BS64" s="190"/>
    </row>
    <row r="65" spans="1:73" s="201" customFormat="1" ht="12.75" customHeight="1" x14ac:dyDescent="0.2">
      <c r="A65" s="182"/>
      <c r="B65" s="218"/>
      <c r="C65" s="196"/>
      <c r="D65" s="215"/>
      <c r="E65" s="216"/>
      <c r="F65" s="259">
        <f>+F50+F45</f>
        <v>100</v>
      </c>
      <c r="G65" s="260"/>
      <c r="H65" s="261"/>
      <c r="I65" s="219"/>
      <c r="J65" s="259">
        <f>+J50+J45</f>
        <v>0</v>
      </c>
      <c r="K65" s="262"/>
      <c r="L65" s="221"/>
      <c r="M65" s="219"/>
      <c r="N65" s="259">
        <f>+N50+N45</f>
        <v>0</v>
      </c>
      <c r="O65" s="263"/>
      <c r="P65" s="221"/>
      <c r="Q65" s="219"/>
      <c r="R65" s="259">
        <f>+R50+R45</f>
        <v>0</v>
      </c>
      <c r="S65" s="263"/>
      <c r="T65" s="264"/>
      <c r="U65" s="219"/>
      <c r="V65" s="259">
        <f>+V50+V45</f>
        <v>0</v>
      </c>
      <c r="W65" s="263"/>
      <c r="X65" s="264"/>
      <c r="Y65" s="219"/>
      <c r="Z65" s="259">
        <f>+Z50+Z45</f>
        <v>0</v>
      </c>
      <c r="AA65" s="263"/>
      <c r="AB65" s="264"/>
      <c r="AC65" s="219"/>
      <c r="AD65" s="259">
        <f>+AD50+AD45</f>
        <v>0</v>
      </c>
      <c r="AE65" s="263"/>
      <c r="AF65" s="264"/>
      <c r="AG65" s="219"/>
      <c r="AH65" s="259">
        <f>+AH50+AH45</f>
        <v>0</v>
      </c>
      <c r="AI65" s="263"/>
      <c r="AJ65" s="264"/>
      <c r="AK65" s="219"/>
      <c r="AL65" s="259">
        <f>+AL50+AL45</f>
        <v>0</v>
      </c>
      <c r="AM65" s="200"/>
      <c r="AO65" s="212"/>
      <c r="AP65" s="213"/>
      <c r="AQ65" s="203"/>
      <c r="AS65" s="212"/>
      <c r="AT65" s="213"/>
      <c r="AU65" s="203"/>
      <c r="AW65" s="212"/>
      <c r="AX65" s="212"/>
      <c r="AY65" s="203"/>
      <c r="BA65" s="212"/>
      <c r="BB65" s="212"/>
      <c r="BC65" s="203"/>
      <c r="BE65" s="212"/>
      <c r="BF65" s="212"/>
      <c r="BG65" s="203"/>
      <c r="BI65" s="212"/>
      <c r="BJ65" s="212"/>
      <c r="BK65" s="203"/>
      <c r="BM65" s="212"/>
      <c r="BN65" s="212"/>
      <c r="BO65" s="203"/>
      <c r="BQ65" s="212"/>
      <c r="BR65" s="212"/>
      <c r="BS65" s="203"/>
      <c r="BU65" s="212"/>
    </row>
    <row r="66" spans="1:73" s="189" customFormat="1" ht="12.75" customHeight="1" thickBot="1" x14ac:dyDescent="0.25">
      <c r="A66" s="230"/>
      <c r="B66" s="231"/>
      <c r="C66" s="231"/>
      <c r="D66" s="232"/>
      <c r="E66" s="233"/>
      <c r="F66" s="234"/>
      <c r="G66" s="235"/>
      <c r="H66" s="231"/>
      <c r="I66" s="236"/>
      <c r="J66" s="237"/>
      <c r="K66" s="235"/>
      <c r="M66" s="236"/>
      <c r="N66" s="237"/>
      <c r="O66" s="235"/>
      <c r="Q66" s="236"/>
      <c r="R66" s="237"/>
      <c r="S66" s="235"/>
      <c r="U66" s="236"/>
      <c r="V66" s="237"/>
      <c r="W66" s="235"/>
      <c r="Y66" s="236"/>
      <c r="Z66" s="237"/>
      <c r="AA66" s="235"/>
      <c r="AC66" s="236"/>
      <c r="AD66" s="237"/>
      <c r="AE66" s="235"/>
      <c r="AG66" s="236"/>
      <c r="AH66" s="237"/>
      <c r="AI66" s="235"/>
      <c r="AK66" s="236"/>
      <c r="AL66" s="237"/>
      <c r="AM66" s="235"/>
      <c r="AO66" s="238"/>
      <c r="AP66" s="222"/>
      <c r="AS66" s="238"/>
      <c r="AT66" s="222"/>
      <c r="AW66" s="238"/>
      <c r="BA66" s="238"/>
      <c r="BE66" s="238"/>
      <c r="BI66" s="238"/>
      <c r="BM66" s="238"/>
      <c r="BQ66" s="238"/>
    </row>
    <row r="67" spans="1:73" s="189" customFormat="1" ht="12.75" customHeight="1" x14ac:dyDescent="0.2">
      <c r="A67" s="239"/>
      <c r="D67" s="240"/>
      <c r="E67" s="241"/>
      <c r="F67" s="201"/>
      <c r="J67" s="222"/>
      <c r="N67" s="222"/>
      <c r="R67" s="222"/>
      <c r="V67" s="222"/>
      <c r="Z67" s="222"/>
      <c r="AD67" s="222"/>
      <c r="AH67" s="222"/>
      <c r="AL67" s="222"/>
      <c r="AP67" s="222"/>
      <c r="AT67" s="222"/>
    </row>
    <row r="68" spans="1:73" x14ac:dyDescent="0.2">
      <c r="A68" s="81"/>
      <c r="F68" s="282"/>
      <c r="N68" s="66"/>
      <c r="R68" s="66"/>
      <c r="V68" s="66"/>
      <c r="Z68" s="66"/>
      <c r="AD68" s="66"/>
      <c r="AH68" s="66"/>
      <c r="AL68" s="66"/>
      <c r="AP68" s="66"/>
      <c r="AT68" s="66"/>
    </row>
    <row r="69" spans="1:73" x14ac:dyDescent="0.2">
      <c r="A69" s="81"/>
      <c r="N69" s="66"/>
      <c r="R69" s="66"/>
      <c r="V69" s="66"/>
      <c r="Z69" s="66"/>
      <c r="AD69" s="66"/>
      <c r="AH69" s="66"/>
      <c r="AL69" s="66"/>
      <c r="AP69" s="66"/>
      <c r="AT69" s="66"/>
    </row>
    <row r="70" spans="1:73" x14ac:dyDescent="0.2">
      <c r="A70" s="81"/>
      <c r="N70" s="66"/>
      <c r="R70" s="66"/>
      <c r="V70" s="66"/>
      <c r="Z70" s="66"/>
      <c r="AD70" s="66"/>
      <c r="AH70" s="66"/>
      <c r="AL70" s="66"/>
      <c r="AP70" s="66"/>
      <c r="AT70" s="66"/>
    </row>
    <row r="71" spans="1:73" x14ac:dyDescent="0.2">
      <c r="A71" s="81"/>
      <c r="N71" s="66"/>
      <c r="R71" s="66"/>
      <c r="V71" s="66"/>
      <c r="Z71" s="66"/>
      <c r="AD71" s="66"/>
      <c r="AH71" s="66"/>
      <c r="AL71" s="66"/>
      <c r="AP71" s="66"/>
      <c r="AT71" s="66"/>
    </row>
    <row r="72" spans="1:73" x14ac:dyDescent="0.2">
      <c r="A72" s="81"/>
      <c r="N72" s="66"/>
      <c r="R72" s="66"/>
      <c r="V72" s="66"/>
      <c r="Z72" s="66"/>
      <c r="AD72" s="66"/>
      <c r="AH72" s="66"/>
      <c r="AL72" s="66"/>
      <c r="AP72" s="66"/>
      <c r="AT72" s="66"/>
    </row>
    <row r="73" spans="1:73" x14ac:dyDescent="0.2">
      <c r="A73" s="81"/>
      <c r="N73" s="66"/>
      <c r="R73" s="66"/>
      <c r="V73" s="66"/>
      <c r="Z73" s="66"/>
      <c r="AD73" s="66"/>
      <c r="AH73" s="66"/>
      <c r="AL73" s="66"/>
      <c r="AP73" s="66"/>
      <c r="AT73" s="66"/>
    </row>
    <row r="74" spans="1:73" x14ac:dyDescent="0.2">
      <c r="A74" s="81"/>
      <c r="N74" s="66"/>
      <c r="R74" s="66"/>
      <c r="V74" s="66"/>
      <c r="Z74" s="66"/>
      <c r="AD74" s="66"/>
      <c r="AH74" s="66"/>
      <c r="AL74" s="66"/>
      <c r="AP74" s="66"/>
      <c r="AT74" s="66"/>
    </row>
    <row r="75" spans="1:73" x14ac:dyDescent="0.2">
      <c r="A75" s="81"/>
      <c r="N75" s="66"/>
      <c r="R75" s="66"/>
      <c r="V75" s="66"/>
      <c r="Z75" s="66"/>
      <c r="AD75" s="66"/>
      <c r="AH75" s="66"/>
      <c r="AL75" s="66"/>
      <c r="AP75" s="66"/>
      <c r="AT75" s="66"/>
    </row>
    <row r="76" spans="1:73" x14ac:dyDescent="0.2">
      <c r="A76" s="81"/>
      <c r="N76" s="66"/>
      <c r="R76" s="66"/>
      <c r="V76" s="66"/>
      <c r="Z76" s="66"/>
      <c r="AD76" s="66"/>
      <c r="AH76" s="66"/>
      <c r="AL76" s="66"/>
      <c r="AP76" s="66"/>
      <c r="AT76" s="66"/>
    </row>
    <row r="77" spans="1:73" x14ac:dyDescent="0.2">
      <c r="A77" s="81"/>
      <c r="N77" s="66"/>
      <c r="R77" s="66"/>
      <c r="V77" s="66"/>
      <c r="Z77" s="66"/>
      <c r="AD77" s="66"/>
      <c r="AH77" s="66"/>
      <c r="AL77" s="66"/>
      <c r="AP77" s="66"/>
      <c r="AT77" s="66"/>
    </row>
    <row r="78" spans="1:73" x14ac:dyDescent="0.2">
      <c r="A78" s="81"/>
      <c r="N78" s="66"/>
      <c r="R78" s="66"/>
      <c r="V78" s="66"/>
      <c r="Z78" s="66"/>
      <c r="AD78" s="66"/>
      <c r="AH78" s="66"/>
      <c r="AL78" s="66"/>
      <c r="AP78" s="66"/>
      <c r="AT78" s="66"/>
    </row>
    <row r="79" spans="1:73" x14ac:dyDescent="0.2">
      <c r="A79" s="81"/>
      <c r="N79" s="66"/>
      <c r="R79" s="66"/>
      <c r="V79" s="66"/>
      <c r="Z79" s="66"/>
      <c r="AD79" s="66"/>
      <c r="AH79" s="66"/>
      <c r="AL79" s="66"/>
      <c r="AP79" s="66"/>
      <c r="AT79" s="66"/>
    </row>
    <row r="80" spans="1:73" x14ac:dyDescent="0.2">
      <c r="A80" s="81"/>
      <c r="N80" s="66"/>
      <c r="R80" s="66"/>
      <c r="V80" s="66"/>
      <c r="Z80" s="66"/>
      <c r="AD80" s="66"/>
      <c r="AH80" s="66"/>
      <c r="AL80" s="66"/>
      <c r="AP80" s="66"/>
      <c r="AT80" s="66"/>
    </row>
    <row r="81" spans="1:46" x14ac:dyDescent="0.2">
      <c r="A81" s="81"/>
      <c r="N81" s="66"/>
      <c r="R81" s="66"/>
      <c r="V81" s="66"/>
      <c r="Z81" s="66"/>
      <c r="AD81" s="66"/>
      <c r="AH81" s="66"/>
      <c r="AL81" s="66"/>
      <c r="AP81" s="66"/>
      <c r="AT81" s="66"/>
    </row>
    <row r="82" spans="1:46" x14ac:dyDescent="0.2">
      <c r="A82" s="81"/>
      <c r="N82" s="66"/>
      <c r="R82" s="66"/>
      <c r="V82" s="66"/>
      <c r="Z82" s="66"/>
      <c r="AD82" s="66"/>
      <c r="AH82" s="66"/>
      <c r="AL82" s="66"/>
      <c r="AP82" s="66"/>
      <c r="AT82" s="66"/>
    </row>
    <row r="83" spans="1:46" x14ac:dyDescent="0.2">
      <c r="A83" s="81"/>
      <c r="N83" s="66"/>
      <c r="R83" s="66"/>
      <c r="V83" s="66"/>
      <c r="Z83" s="66"/>
      <c r="AD83" s="66"/>
      <c r="AH83" s="66"/>
      <c r="AL83" s="66"/>
      <c r="AP83" s="66"/>
      <c r="AT83" s="66"/>
    </row>
    <row r="84" spans="1:46" x14ac:dyDescent="0.2">
      <c r="A84" s="81"/>
      <c r="N84" s="66"/>
      <c r="R84" s="66"/>
      <c r="V84" s="66"/>
      <c r="Z84" s="66"/>
      <c r="AD84" s="66"/>
      <c r="AH84" s="66"/>
      <c r="AL84" s="66"/>
      <c r="AP84" s="66"/>
      <c r="AT84" s="66"/>
    </row>
    <row r="85" spans="1:46" x14ac:dyDescent="0.2">
      <c r="A85" s="81"/>
      <c r="N85" s="66"/>
      <c r="R85" s="66"/>
      <c r="V85" s="66"/>
      <c r="Z85" s="66"/>
      <c r="AD85" s="66"/>
      <c r="AH85" s="66"/>
      <c r="AL85" s="66"/>
      <c r="AP85" s="66"/>
      <c r="AT85" s="66"/>
    </row>
    <row r="86" spans="1:46" x14ac:dyDescent="0.2">
      <c r="A86" s="81"/>
      <c r="N86" s="66"/>
      <c r="R86" s="66"/>
      <c r="V86" s="66"/>
      <c r="Z86" s="66"/>
      <c r="AD86" s="66"/>
      <c r="AH86" s="66"/>
      <c r="AL86" s="66"/>
      <c r="AP86" s="66"/>
      <c r="AT86" s="66"/>
    </row>
    <row r="87" spans="1:46" x14ac:dyDescent="0.2">
      <c r="A87" s="81"/>
      <c r="N87" s="66"/>
      <c r="R87" s="66"/>
      <c r="V87" s="66"/>
      <c r="Z87" s="66"/>
      <c r="AD87" s="66"/>
      <c r="AH87" s="66"/>
      <c r="AL87" s="66"/>
      <c r="AP87" s="66"/>
      <c r="AT87" s="66"/>
    </row>
    <row r="88" spans="1:46" x14ac:dyDescent="0.2">
      <c r="A88" s="81"/>
      <c r="N88" s="66"/>
      <c r="R88" s="66"/>
      <c r="V88" s="66"/>
      <c r="Z88" s="66"/>
      <c r="AD88" s="66"/>
      <c r="AH88" s="66"/>
      <c r="AL88" s="66"/>
      <c r="AP88" s="66"/>
      <c r="AT88" s="66"/>
    </row>
    <row r="89" spans="1:46" x14ac:dyDescent="0.2">
      <c r="A89" s="81"/>
      <c r="N89" s="66"/>
      <c r="R89" s="66"/>
      <c r="V89" s="66"/>
      <c r="Z89" s="66"/>
      <c r="AD89" s="66"/>
      <c r="AH89" s="66"/>
      <c r="AL89" s="66"/>
      <c r="AP89" s="66"/>
      <c r="AT89" s="66"/>
    </row>
    <row r="90" spans="1:46" x14ac:dyDescent="0.2">
      <c r="A90" s="81"/>
      <c r="N90" s="66"/>
      <c r="R90" s="66"/>
      <c r="V90" s="66"/>
      <c r="Z90" s="66"/>
      <c r="AD90" s="66"/>
      <c r="AH90" s="66"/>
      <c r="AL90" s="66"/>
      <c r="AP90" s="66"/>
      <c r="AT90" s="66"/>
    </row>
    <row r="91" spans="1:46" x14ac:dyDescent="0.2">
      <c r="A91" s="81"/>
      <c r="N91" s="66"/>
      <c r="R91" s="66"/>
      <c r="V91" s="66"/>
      <c r="Z91" s="66"/>
      <c r="AD91" s="66"/>
      <c r="AH91" s="66"/>
      <c r="AL91" s="66"/>
      <c r="AP91" s="66"/>
      <c r="AT91" s="66"/>
    </row>
    <row r="92" spans="1:46" x14ac:dyDescent="0.2">
      <c r="A92" s="81"/>
      <c r="N92" s="66"/>
      <c r="R92" s="66"/>
      <c r="V92" s="66"/>
      <c r="Z92" s="66"/>
      <c r="AD92" s="66"/>
      <c r="AH92" s="66"/>
      <c r="AL92" s="66"/>
      <c r="AP92" s="66"/>
      <c r="AT92" s="66"/>
    </row>
    <row r="93" spans="1:46" x14ac:dyDescent="0.2">
      <c r="A93" s="81"/>
      <c r="N93" s="66"/>
      <c r="R93" s="66"/>
      <c r="V93" s="66"/>
      <c r="Z93" s="66"/>
      <c r="AD93" s="66"/>
      <c r="AH93" s="66"/>
      <c r="AL93" s="66"/>
      <c r="AP93" s="66"/>
      <c r="AT93" s="66"/>
    </row>
    <row r="94" spans="1:46" x14ac:dyDescent="0.2">
      <c r="A94" s="81"/>
      <c r="N94" s="66"/>
      <c r="R94" s="66"/>
      <c r="V94" s="66"/>
      <c r="Z94" s="66"/>
      <c r="AD94" s="66"/>
      <c r="AH94" s="66"/>
      <c r="AL94" s="66"/>
      <c r="AP94" s="66"/>
      <c r="AT94" s="66"/>
    </row>
    <row r="95" spans="1:46" x14ac:dyDescent="0.2">
      <c r="A95" s="81"/>
      <c r="N95" s="66"/>
      <c r="R95" s="66"/>
      <c r="V95" s="66"/>
      <c r="Z95" s="66"/>
      <c r="AD95" s="66"/>
      <c r="AH95" s="66"/>
      <c r="AL95" s="66"/>
      <c r="AP95" s="66"/>
      <c r="AT95" s="66"/>
    </row>
    <row r="96" spans="1:46" x14ac:dyDescent="0.2">
      <c r="A96" s="81"/>
      <c r="N96" s="66"/>
      <c r="R96" s="66"/>
      <c r="V96" s="66"/>
      <c r="Z96" s="66"/>
      <c r="AD96" s="66"/>
      <c r="AH96" s="66"/>
      <c r="AL96" s="66"/>
      <c r="AP96" s="66"/>
      <c r="AT96" s="66"/>
    </row>
    <row r="97" spans="1:46" x14ac:dyDescent="0.2">
      <c r="A97" s="81"/>
      <c r="N97" s="66"/>
      <c r="R97" s="66"/>
      <c r="V97" s="66"/>
      <c r="Z97" s="66"/>
      <c r="AD97" s="66"/>
      <c r="AH97" s="66"/>
      <c r="AL97" s="66"/>
      <c r="AP97" s="66"/>
      <c r="AT97" s="66"/>
    </row>
    <row r="98" spans="1:46" x14ac:dyDescent="0.2">
      <c r="A98" s="81"/>
      <c r="N98" s="66"/>
      <c r="R98" s="66"/>
      <c r="V98" s="66"/>
      <c r="Z98" s="66"/>
      <c r="AD98" s="66"/>
      <c r="AH98" s="66"/>
      <c r="AL98" s="66"/>
      <c r="AP98" s="66"/>
      <c r="AT98" s="66"/>
    </row>
    <row r="99" spans="1:46" x14ac:dyDescent="0.2">
      <c r="A99" s="81"/>
      <c r="N99" s="66"/>
      <c r="R99" s="66"/>
      <c r="V99" s="66"/>
      <c r="Z99" s="66"/>
      <c r="AD99" s="66"/>
      <c r="AH99" s="66"/>
      <c r="AL99" s="66"/>
      <c r="AP99" s="66"/>
      <c r="AT99" s="66"/>
    </row>
    <row r="100" spans="1:46" x14ac:dyDescent="0.2">
      <c r="A100" s="81"/>
      <c r="N100" s="66"/>
      <c r="R100" s="66"/>
      <c r="V100" s="66"/>
      <c r="Z100" s="66"/>
      <c r="AD100" s="66"/>
      <c r="AH100" s="66"/>
      <c r="AL100" s="66"/>
      <c r="AP100" s="66"/>
      <c r="AT100" s="66"/>
    </row>
    <row r="101" spans="1:46" x14ac:dyDescent="0.2">
      <c r="A101" s="81"/>
      <c r="N101" s="66"/>
      <c r="R101" s="66"/>
      <c r="V101" s="66"/>
      <c r="Z101" s="66"/>
      <c r="AD101" s="66"/>
      <c r="AH101" s="66"/>
      <c r="AL101" s="66"/>
      <c r="AP101" s="66"/>
      <c r="AT101" s="66"/>
    </row>
    <row r="102" spans="1:46" x14ac:dyDescent="0.2">
      <c r="A102" s="81"/>
      <c r="N102" s="66"/>
      <c r="R102" s="66"/>
      <c r="V102" s="66"/>
      <c r="Z102" s="66"/>
      <c r="AD102" s="66"/>
      <c r="AH102" s="66"/>
      <c r="AL102" s="66"/>
      <c r="AP102" s="66"/>
      <c r="AT102" s="66"/>
    </row>
    <row r="103" spans="1:46" x14ac:dyDescent="0.2">
      <c r="A103" s="81"/>
      <c r="N103" s="66"/>
      <c r="R103" s="66"/>
      <c r="V103" s="66"/>
      <c r="Z103" s="66"/>
      <c r="AD103" s="66"/>
      <c r="AH103" s="66"/>
      <c r="AL103" s="66"/>
      <c r="AP103" s="66"/>
      <c r="AT103" s="66"/>
    </row>
    <row r="104" spans="1:46" x14ac:dyDescent="0.2">
      <c r="A104" s="81"/>
      <c r="N104" s="66"/>
      <c r="R104" s="66"/>
      <c r="V104" s="66"/>
      <c r="Z104" s="66"/>
      <c r="AD104" s="66"/>
      <c r="AH104" s="66"/>
      <c r="AL104" s="66"/>
      <c r="AP104" s="66"/>
      <c r="AT104" s="66"/>
    </row>
    <row r="105" spans="1:46" x14ac:dyDescent="0.2">
      <c r="A105" s="81"/>
      <c r="N105" s="66"/>
      <c r="R105" s="66"/>
      <c r="V105" s="66"/>
      <c r="Z105" s="66"/>
      <c r="AD105" s="66"/>
      <c r="AH105" s="66"/>
      <c r="AL105" s="66"/>
      <c r="AP105" s="66"/>
      <c r="AT105" s="66"/>
    </row>
    <row r="106" spans="1:46" x14ac:dyDescent="0.2">
      <c r="A106" s="81"/>
      <c r="N106" s="66"/>
      <c r="R106" s="66"/>
      <c r="V106" s="66"/>
      <c r="Z106" s="66"/>
      <c r="AD106" s="66"/>
      <c r="AH106" s="66"/>
      <c r="AL106" s="66"/>
      <c r="AP106" s="66"/>
      <c r="AT106" s="66"/>
    </row>
    <row r="107" spans="1:46" x14ac:dyDescent="0.2">
      <c r="A107" s="81"/>
      <c r="N107" s="66"/>
      <c r="R107" s="66"/>
      <c r="V107" s="66"/>
      <c r="Z107" s="66"/>
      <c r="AD107" s="66"/>
      <c r="AH107" s="66"/>
      <c r="AL107" s="66"/>
      <c r="AP107" s="66"/>
      <c r="AT107" s="66"/>
    </row>
    <row r="108" spans="1:46" x14ac:dyDescent="0.2">
      <c r="A108" s="81"/>
      <c r="N108" s="66"/>
      <c r="R108" s="66"/>
      <c r="V108" s="66"/>
      <c r="Z108" s="66"/>
      <c r="AD108" s="66"/>
      <c r="AH108" s="66"/>
      <c r="AL108" s="66"/>
      <c r="AP108" s="66"/>
      <c r="AT108" s="66"/>
    </row>
    <row r="109" spans="1:46" x14ac:dyDescent="0.2">
      <c r="A109" s="81"/>
      <c r="N109" s="66"/>
      <c r="R109" s="66"/>
      <c r="V109" s="66"/>
      <c r="Z109" s="66"/>
      <c r="AD109" s="66"/>
      <c r="AH109" s="66"/>
      <c r="AL109" s="66"/>
      <c r="AP109" s="66"/>
      <c r="AT109" s="66"/>
    </row>
    <row r="110" spans="1:46" x14ac:dyDescent="0.2">
      <c r="A110" s="81"/>
      <c r="N110" s="66"/>
      <c r="R110" s="66"/>
      <c r="V110" s="66"/>
      <c r="Z110" s="66"/>
      <c r="AD110" s="66"/>
      <c r="AH110" s="66"/>
      <c r="AL110" s="66"/>
      <c r="AP110" s="66"/>
      <c r="AT110" s="66"/>
    </row>
    <row r="111" spans="1:46" x14ac:dyDescent="0.2">
      <c r="A111" s="81"/>
      <c r="N111" s="66"/>
      <c r="R111" s="66"/>
      <c r="V111" s="66"/>
      <c r="Z111" s="66"/>
      <c r="AD111" s="66"/>
      <c r="AH111" s="66"/>
      <c r="AL111" s="66"/>
      <c r="AP111" s="66"/>
      <c r="AT111" s="66"/>
    </row>
    <row r="112" spans="1:46" x14ac:dyDescent="0.2">
      <c r="A112" s="81"/>
      <c r="N112" s="66"/>
      <c r="R112" s="66"/>
      <c r="V112" s="66"/>
      <c r="Z112" s="66"/>
      <c r="AD112" s="66"/>
      <c r="AH112" s="66"/>
      <c r="AL112" s="66"/>
      <c r="AP112" s="66"/>
      <c r="AT112" s="66"/>
    </row>
    <row r="113" spans="1:46" x14ac:dyDescent="0.2">
      <c r="A113" s="81"/>
      <c r="N113" s="66"/>
      <c r="R113" s="66"/>
      <c r="V113" s="66"/>
      <c r="Z113" s="66"/>
      <c r="AD113" s="66"/>
      <c r="AH113" s="66"/>
      <c r="AL113" s="66"/>
      <c r="AP113" s="66"/>
      <c r="AT113" s="66"/>
    </row>
    <row r="114" spans="1:46" x14ac:dyDescent="0.2">
      <c r="A114" s="81"/>
      <c r="N114" s="66"/>
      <c r="R114" s="66"/>
      <c r="V114" s="66"/>
      <c r="Z114" s="66"/>
      <c r="AD114" s="66"/>
      <c r="AH114" s="66"/>
      <c r="AL114" s="66"/>
      <c r="AP114" s="66"/>
      <c r="AT114" s="66"/>
    </row>
    <row r="115" spans="1:46" x14ac:dyDescent="0.2">
      <c r="A115" s="81"/>
      <c r="N115" s="66"/>
      <c r="R115" s="66"/>
      <c r="V115" s="66"/>
      <c r="Z115" s="66"/>
      <c r="AD115" s="66"/>
      <c r="AH115" s="66"/>
      <c r="AL115" s="66"/>
      <c r="AP115" s="66"/>
      <c r="AT115" s="66"/>
    </row>
    <row r="116" spans="1:46" x14ac:dyDescent="0.2">
      <c r="A116" s="81"/>
      <c r="N116" s="66"/>
      <c r="R116" s="66"/>
      <c r="V116" s="66"/>
      <c r="Z116" s="66"/>
      <c r="AD116" s="66"/>
      <c r="AH116" s="66"/>
      <c r="AL116" s="66"/>
      <c r="AP116" s="66"/>
      <c r="AT116" s="66"/>
    </row>
    <row r="117" spans="1:46" x14ac:dyDescent="0.2">
      <c r="A117" s="81"/>
      <c r="N117" s="66"/>
      <c r="R117" s="66"/>
      <c r="V117" s="66"/>
      <c r="Z117" s="66"/>
      <c r="AD117" s="66"/>
      <c r="AH117" s="66"/>
      <c r="AL117" s="66"/>
      <c r="AP117" s="66"/>
      <c r="AT117" s="66"/>
    </row>
    <row r="118" spans="1:46" x14ac:dyDescent="0.2">
      <c r="A118" s="81"/>
      <c r="N118" s="66"/>
      <c r="R118" s="66"/>
      <c r="V118" s="66"/>
      <c r="Z118" s="66"/>
      <c r="AD118" s="66"/>
      <c r="AH118" s="66"/>
      <c r="AL118" s="66"/>
      <c r="AP118" s="66"/>
      <c r="AT118" s="66"/>
    </row>
    <row r="119" spans="1:46" x14ac:dyDescent="0.2">
      <c r="A119" s="81"/>
      <c r="N119" s="66"/>
      <c r="R119" s="66"/>
      <c r="V119" s="66"/>
      <c r="Z119" s="66"/>
      <c r="AD119" s="66"/>
      <c r="AH119" s="66"/>
      <c r="AL119" s="66"/>
      <c r="AP119" s="66"/>
      <c r="AT119" s="66"/>
    </row>
    <row r="120" spans="1:46" x14ac:dyDescent="0.2">
      <c r="A120" s="81"/>
      <c r="N120" s="66"/>
      <c r="R120" s="66"/>
      <c r="V120" s="66"/>
      <c r="Z120" s="66"/>
      <c r="AD120" s="66"/>
      <c r="AH120" s="66"/>
      <c r="AL120" s="66"/>
      <c r="AP120" s="66"/>
      <c r="AT120" s="66"/>
    </row>
    <row r="121" spans="1:46" x14ac:dyDescent="0.2">
      <c r="A121" s="81"/>
      <c r="N121" s="66"/>
      <c r="R121" s="66"/>
      <c r="V121" s="66"/>
      <c r="Z121" s="66"/>
      <c r="AD121" s="66"/>
      <c r="AH121" s="66"/>
      <c r="AL121" s="66"/>
      <c r="AP121" s="66"/>
      <c r="AT121" s="66"/>
    </row>
    <row r="122" spans="1:46" x14ac:dyDescent="0.2">
      <c r="A122" s="81"/>
      <c r="N122" s="66"/>
      <c r="R122" s="66"/>
      <c r="V122" s="66"/>
      <c r="Z122" s="66"/>
      <c r="AD122" s="66"/>
      <c r="AH122" s="66"/>
      <c r="AL122" s="66"/>
      <c r="AP122" s="66"/>
      <c r="AT122" s="66"/>
    </row>
    <row r="123" spans="1:46" x14ac:dyDescent="0.2">
      <c r="A123" s="81"/>
      <c r="N123" s="66"/>
      <c r="R123" s="66"/>
      <c r="V123" s="66"/>
      <c r="Z123" s="66"/>
      <c r="AD123" s="66"/>
      <c r="AH123" s="66"/>
      <c r="AL123" s="66"/>
      <c r="AP123" s="66"/>
      <c r="AT123" s="66"/>
    </row>
    <row r="124" spans="1:46" x14ac:dyDescent="0.2">
      <c r="A124" s="81"/>
      <c r="N124" s="66"/>
      <c r="R124" s="66"/>
      <c r="V124" s="66"/>
      <c r="Z124" s="66"/>
      <c r="AD124" s="66"/>
      <c r="AH124" s="66"/>
      <c r="AL124" s="66"/>
      <c r="AP124" s="66"/>
      <c r="AT124" s="66"/>
    </row>
    <row r="125" spans="1:46" x14ac:dyDescent="0.2">
      <c r="A125" s="81"/>
      <c r="N125" s="66"/>
      <c r="R125" s="66"/>
      <c r="V125" s="66"/>
      <c r="Z125" s="66"/>
      <c r="AD125" s="66"/>
      <c r="AH125" s="66"/>
      <c r="AL125" s="66"/>
      <c r="AP125" s="66"/>
      <c r="AT125" s="66"/>
    </row>
    <row r="126" spans="1:46" x14ac:dyDescent="0.2">
      <c r="A126" s="81"/>
      <c r="N126" s="66"/>
      <c r="R126" s="66"/>
      <c r="V126" s="66"/>
      <c r="Z126" s="66"/>
      <c r="AD126" s="66"/>
      <c r="AH126" s="66"/>
      <c r="AL126" s="66"/>
      <c r="AP126" s="66"/>
      <c r="AT126" s="66"/>
    </row>
    <row r="127" spans="1:46" x14ac:dyDescent="0.2">
      <c r="A127" s="81"/>
      <c r="N127" s="66"/>
      <c r="R127" s="66"/>
      <c r="V127" s="66"/>
      <c r="Z127" s="66"/>
      <c r="AD127" s="66"/>
      <c r="AH127" s="66"/>
      <c r="AL127" s="66"/>
      <c r="AP127" s="66"/>
      <c r="AT127" s="66"/>
    </row>
    <row r="128" spans="1:46" x14ac:dyDescent="0.2">
      <c r="A128" s="81"/>
      <c r="N128" s="66"/>
      <c r="R128" s="66"/>
      <c r="V128" s="66"/>
      <c r="Z128" s="66"/>
      <c r="AD128" s="66"/>
      <c r="AH128" s="66"/>
      <c r="AL128" s="66"/>
      <c r="AP128" s="66"/>
      <c r="AT128" s="66"/>
    </row>
    <row r="129" spans="1:46" x14ac:dyDescent="0.2">
      <c r="A129" s="81"/>
      <c r="N129" s="66"/>
      <c r="R129" s="66"/>
      <c r="V129" s="66"/>
      <c r="Z129" s="66"/>
      <c r="AD129" s="66"/>
      <c r="AH129" s="66"/>
      <c r="AL129" s="66"/>
      <c r="AP129" s="66"/>
      <c r="AT129" s="66"/>
    </row>
    <row r="130" spans="1:46" x14ac:dyDescent="0.2">
      <c r="A130" s="81"/>
      <c r="N130" s="66"/>
      <c r="R130" s="66"/>
      <c r="V130" s="66"/>
      <c r="Z130" s="66"/>
      <c r="AD130" s="66"/>
      <c r="AH130" s="66"/>
      <c r="AL130" s="66"/>
      <c r="AP130" s="66"/>
      <c r="AT130" s="66"/>
    </row>
    <row r="131" spans="1:46" x14ac:dyDescent="0.2">
      <c r="A131" s="81"/>
      <c r="N131" s="66"/>
      <c r="R131" s="66"/>
      <c r="V131" s="66"/>
      <c r="Z131" s="66"/>
      <c r="AD131" s="66"/>
      <c r="AH131" s="66"/>
      <c r="AL131" s="66"/>
      <c r="AP131" s="66"/>
      <c r="AT131" s="66"/>
    </row>
    <row r="132" spans="1:46" x14ac:dyDescent="0.2">
      <c r="A132" s="81"/>
      <c r="N132" s="66"/>
      <c r="R132" s="66"/>
      <c r="V132" s="66"/>
      <c r="Z132" s="66"/>
      <c r="AD132" s="66"/>
      <c r="AH132" s="66"/>
      <c r="AL132" s="66"/>
      <c r="AP132" s="66"/>
      <c r="AT132" s="66"/>
    </row>
    <row r="133" spans="1:46" x14ac:dyDescent="0.2">
      <c r="A133" s="81"/>
      <c r="N133" s="66"/>
      <c r="R133" s="66"/>
      <c r="V133" s="66"/>
      <c r="Z133" s="66"/>
      <c r="AD133" s="66"/>
      <c r="AH133" s="66"/>
      <c r="AL133" s="66"/>
      <c r="AP133" s="66"/>
      <c r="AT133" s="66"/>
    </row>
    <row r="134" spans="1:46" x14ac:dyDescent="0.2">
      <c r="A134" s="81"/>
      <c r="N134" s="66"/>
      <c r="R134" s="66"/>
      <c r="V134" s="66"/>
      <c r="Z134" s="66"/>
      <c r="AD134" s="66"/>
      <c r="AH134" s="66"/>
      <c r="AL134" s="66"/>
      <c r="AP134" s="66"/>
      <c r="AT134" s="66"/>
    </row>
    <row r="135" spans="1:46" x14ac:dyDescent="0.2">
      <c r="A135" s="81"/>
      <c r="N135" s="66"/>
      <c r="R135" s="66"/>
      <c r="V135" s="66"/>
      <c r="Z135" s="66"/>
      <c r="AD135" s="66"/>
      <c r="AH135" s="66"/>
      <c r="AL135" s="66"/>
      <c r="AP135" s="66"/>
      <c r="AT135" s="66"/>
    </row>
    <row r="136" spans="1:46" x14ac:dyDescent="0.2">
      <c r="A136" s="81"/>
      <c r="N136" s="66"/>
      <c r="R136" s="66"/>
      <c r="V136" s="66"/>
      <c r="Z136" s="66"/>
      <c r="AD136" s="66"/>
      <c r="AH136" s="66"/>
      <c r="AL136" s="66"/>
      <c r="AP136" s="66"/>
      <c r="AT136" s="66"/>
    </row>
    <row r="137" spans="1:46" x14ac:dyDescent="0.2">
      <c r="A137" s="81"/>
      <c r="N137" s="66"/>
      <c r="R137" s="66"/>
      <c r="V137" s="66"/>
      <c r="Z137" s="66"/>
      <c r="AD137" s="66"/>
      <c r="AH137" s="66"/>
      <c r="AL137" s="66"/>
      <c r="AP137" s="66"/>
      <c r="AT137" s="66"/>
    </row>
    <row r="138" spans="1:46" x14ac:dyDescent="0.2">
      <c r="A138" s="81"/>
      <c r="N138" s="66"/>
      <c r="R138" s="66"/>
      <c r="V138" s="66"/>
      <c r="Z138" s="66"/>
      <c r="AD138" s="66"/>
      <c r="AH138" s="66"/>
      <c r="AL138" s="66"/>
      <c r="AP138" s="66"/>
      <c r="AT138" s="66"/>
    </row>
    <row r="139" spans="1:46" x14ac:dyDescent="0.2">
      <c r="A139" s="81"/>
      <c r="N139" s="66"/>
      <c r="R139" s="66"/>
      <c r="V139" s="66"/>
      <c r="Z139" s="66"/>
      <c r="AD139" s="66"/>
      <c r="AH139" s="66"/>
      <c r="AL139" s="66"/>
      <c r="AP139" s="66"/>
      <c r="AT139" s="66"/>
    </row>
    <row r="140" spans="1:46" x14ac:dyDescent="0.2">
      <c r="A140" s="81"/>
      <c r="N140" s="66"/>
      <c r="R140" s="66"/>
      <c r="V140" s="66"/>
      <c r="Z140" s="66"/>
      <c r="AD140" s="66"/>
      <c r="AH140" s="66"/>
      <c r="AL140" s="66"/>
      <c r="AP140" s="66"/>
      <c r="AT140" s="66"/>
    </row>
    <row r="141" spans="1:46" x14ac:dyDescent="0.2">
      <c r="A141" s="81"/>
      <c r="N141" s="66"/>
      <c r="R141" s="66"/>
      <c r="V141" s="66"/>
      <c r="Z141" s="66"/>
      <c r="AD141" s="66"/>
      <c r="AH141" s="66"/>
      <c r="AL141" s="66"/>
      <c r="AP141" s="66"/>
      <c r="AT141" s="66"/>
    </row>
    <row r="142" spans="1:46" x14ac:dyDescent="0.2">
      <c r="A142" s="81"/>
      <c r="N142" s="66"/>
      <c r="R142" s="66"/>
      <c r="V142" s="66"/>
      <c r="Z142" s="66"/>
      <c r="AD142" s="66"/>
      <c r="AH142" s="66"/>
      <c r="AL142" s="66"/>
      <c r="AP142" s="66"/>
      <c r="AT142" s="66"/>
    </row>
    <row r="143" spans="1:46" x14ac:dyDescent="0.2">
      <c r="A143" s="81"/>
      <c r="N143" s="66"/>
      <c r="R143" s="66"/>
      <c r="V143" s="66"/>
      <c r="Z143" s="66"/>
      <c r="AD143" s="66"/>
      <c r="AH143" s="66"/>
      <c r="AL143" s="66"/>
      <c r="AP143" s="66"/>
      <c r="AT143" s="66"/>
    </row>
    <row r="144" spans="1:46" x14ac:dyDescent="0.2">
      <c r="A144" s="81"/>
      <c r="N144" s="66"/>
      <c r="R144" s="66"/>
      <c r="V144" s="66"/>
      <c r="Z144" s="66"/>
      <c r="AD144" s="66"/>
      <c r="AH144" s="66"/>
      <c r="AL144" s="66"/>
      <c r="AP144" s="66"/>
      <c r="AT144" s="66"/>
    </row>
    <row r="145" spans="1:46" x14ac:dyDescent="0.2">
      <c r="A145" s="81"/>
      <c r="N145" s="66"/>
      <c r="R145" s="66"/>
      <c r="V145" s="66"/>
      <c r="Z145" s="66"/>
      <c r="AD145" s="66"/>
      <c r="AH145" s="66"/>
      <c r="AL145" s="66"/>
      <c r="AP145" s="66"/>
      <c r="AT145" s="66"/>
    </row>
    <row r="146" spans="1:46" x14ac:dyDescent="0.2">
      <c r="A146" s="81"/>
      <c r="N146" s="66"/>
      <c r="R146" s="66"/>
      <c r="V146" s="66"/>
      <c r="Z146" s="66"/>
      <c r="AD146" s="66"/>
      <c r="AH146" s="66"/>
      <c r="AL146" s="66"/>
      <c r="AP146" s="66"/>
      <c r="AT146" s="66"/>
    </row>
    <row r="147" spans="1:46" x14ac:dyDescent="0.2">
      <c r="A147" s="81"/>
      <c r="N147" s="66"/>
      <c r="R147" s="66"/>
      <c r="V147" s="66"/>
      <c r="Z147" s="66"/>
      <c r="AD147" s="66"/>
      <c r="AH147" s="66"/>
      <c r="AL147" s="66"/>
      <c r="AP147" s="66"/>
      <c r="AT147" s="66"/>
    </row>
    <row r="148" spans="1:46" x14ac:dyDescent="0.2">
      <c r="A148" s="81"/>
      <c r="N148" s="66"/>
      <c r="R148" s="66"/>
      <c r="V148" s="66"/>
      <c r="Z148" s="66"/>
      <c r="AD148" s="66"/>
      <c r="AH148" s="66"/>
      <c r="AL148" s="66"/>
      <c r="AP148" s="66"/>
      <c r="AT148" s="66"/>
    </row>
    <row r="149" spans="1:46" x14ac:dyDescent="0.2">
      <c r="A149" s="81"/>
      <c r="N149" s="66"/>
      <c r="R149" s="66"/>
      <c r="V149" s="66"/>
      <c r="Z149" s="66"/>
      <c r="AD149" s="66"/>
      <c r="AH149" s="66"/>
      <c r="AL149" s="66"/>
      <c r="AP149" s="66"/>
      <c r="AT149" s="66"/>
    </row>
    <row r="150" spans="1:46" x14ac:dyDescent="0.2">
      <c r="A150" s="81"/>
      <c r="N150" s="66"/>
      <c r="R150" s="66"/>
      <c r="V150" s="66"/>
      <c r="Z150" s="66"/>
      <c r="AD150" s="66"/>
      <c r="AH150" s="66"/>
      <c r="AL150" s="66"/>
      <c r="AP150" s="66"/>
      <c r="AT150" s="66"/>
    </row>
  </sheetData>
  <autoFilter ref="A4:AN66"/>
  <mergeCells count="16">
    <mergeCell ref="Y3:AA3"/>
    <mergeCell ref="AC3:AE3"/>
    <mergeCell ref="AG3:AI3"/>
    <mergeCell ref="AK3:AM3"/>
    <mergeCell ref="I3:K3"/>
    <mergeCell ref="M3:O3"/>
    <mergeCell ref="Q3:S3"/>
    <mergeCell ref="U3:W3"/>
    <mergeCell ref="BE3:BG3"/>
    <mergeCell ref="BI3:BK3"/>
    <mergeCell ref="BM3:BO3"/>
    <mergeCell ref="BQ3:BS3"/>
    <mergeCell ref="AO3:AQ3"/>
    <mergeCell ref="AS3:AU3"/>
    <mergeCell ref="AW3:AY3"/>
    <mergeCell ref="BA3:BC3"/>
  </mergeCells>
  <phoneticPr fontId="11" type="noConversion"/>
  <dataValidations count="1">
    <dataValidation type="decimal" allowBlank="1" showInputMessage="1" showErrorMessage="1" error="Must be a value between 0 and 10" sqref="U47:U48 AG47:AG48 AE8:AE9 K61 M47:M48 AI8:AI9 Q47:Q48 I47:I48 Y63 AS8:AS9 AQ8:AQ9 AO8:AO9 AM8:AM9 AG63 M63 I63 Q63 U63 AG61 O61 S61 W61 AA61 AE61 AI61 AM61 I61 Q61 M61 AC63 U61 Y61 AU8:AU9 K8:K9 O8:O9 S8:S9 W8:W9 AA8:AA9 AC61 Y47:Y48 AC47:AC48 AK61 AK47:AK48 AK63 AO6 AQ6 AS6 AU6 AG8:AG45 I8:I45 M8:M45 Q8:Q45 Y8:Y45 U8:U45 AC8:AC45 AK8:AK45">
      <formula1>0</formula1>
      <formula2>10</formula2>
    </dataValidation>
  </dataValidations>
  <printOptions horizontalCentered="1"/>
  <pageMargins left="0.27559055118110237" right="0.19685039370078741" top="0.62992125984251968" bottom="0.98425196850393704" header="0.31496062992125984" footer="0.51181102362204722"/>
  <pageSetup paperSize="9" fitToWidth="0" orientation="portrait" r:id="rId1"/>
  <headerFooter alignWithMargins="0">
    <oddHeader>&amp;L&amp;"Arial,Bold"&amp;11&amp;F&amp;C&amp;"Arial,Bold"&amp;11RESTRICTED&amp;"Arial,Regular" (once completed)&amp;R&amp;"Arial,Bold"Contract Title</oddHeader>
    <oddFooter>&amp;C&amp;"Arial,Regular"&amp;11Page &amp;P of &amp;N</oddFooter>
  </headerFooter>
  <colBreaks count="2" manualBreakCount="2">
    <brk id="19" max="100" man="1"/>
    <brk id="35" max="10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V12"/>
  <sheetViews>
    <sheetView showGridLines="0" view="pageBreakPreview" zoomScale="75" zoomScaleNormal="75" zoomScaleSheetLayoutView="75" workbookViewId="0">
      <selection activeCell="E7" sqref="E7"/>
    </sheetView>
  </sheetViews>
  <sheetFormatPr defaultRowHeight="14.25" x14ac:dyDescent="0.2"/>
  <cols>
    <col min="1" max="1" width="5.625" style="7" customWidth="1"/>
    <col min="2" max="2" width="34.25" style="7" bestFit="1" customWidth="1"/>
    <col min="3" max="3" width="10.75" style="7" customWidth="1"/>
    <col min="4" max="4" width="12.5" style="7" customWidth="1"/>
    <col min="5" max="5" width="10.125" style="7" bestFit="1" customWidth="1"/>
    <col min="6" max="6" width="12.625" style="7" bestFit="1" customWidth="1"/>
    <col min="7" max="7" width="10.125" style="7" bestFit="1" customWidth="1"/>
    <col min="8" max="8" width="12.625" style="7" bestFit="1" customWidth="1"/>
    <col min="9" max="9" width="10.125" style="7" bestFit="1" customWidth="1"/>
    <col min="10" max="10" width="12.625" style="7" bestFit="1" customWidth="1"/>
    <col min="11" max="11" width="10.125" style="7" bestFit="1" customWidth="1"/>
    <col min="12" max="12" width="12.625" style="7" bestFit="1" customWidth="1"/>
    <col min="13" max="13" width="10.125" style="7" bestFit="1" customWidth="1"/>
    <col min="14" max="14" width="12.625" style="7" bestFit="1" customWidth="1"/>
    <col min="15" max="15" width="10.125" style="7" bestFit="1" customWidth="1"/>
    <col min="16" max="16" width="12.625" style="7" bestFit="1" customWidth="1"/>
    <col min="17" max="17" width="10.125" style="7" bestFit="1" customWidth="1"/>
    <col min="18" max="18" width="12.625" style="7" bestFit="1" customWidth="1"/>
    <col min="19" max="19" width="10.125" style="7" bestFit="1" customWidth="1"/>
    <col min="20" max="20" width="12.625" style="7" bestFit="1" customWidth="1"/>
    <col min="21" max="16384" width="9" style="7"/>
  </cols>
  <sheetData>
    <row r="1" spans="2:22" s="35" customFormat="1" ht="33.75" customHeight="1" thickBot="1" x14ac:dyDescent="0.3">
      <c r="B1" s="89" t="s">
        <v>28</v>
      </c>
      <c r="C1" s="90" t="str">
        <f>+Quality!C1</f>
        <v>0-19 Public Health Nursing Service</v>
      </c>
      <c r="D1" s="91"/>
    </row>
    <row r="2" spans="2:22" s="35" customFormat="1" ht="33.75" customHeight="1" thickTop="1" x14ac:dyDescent="0.2">
      <c r="B2" s="36" t="s">
        <v>129</v>
      </c>
      <c r="C2" s="37"/>
      <c r="D2" s="38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  <c r="U2" s="41"/>
      <c r="V2" s="41"/>
    </row>
    <row r="3" spans="2:22" s="35" customFormat="1" ht="25.5" customHeight="1" x14ac:dyDescent="0.25">
      <c r="B3" s="42" t="s">
        <v>130</v>
      </c>
      <c r="C3" s="43" t="s">
        <v>18</v>
      </c>
      <c r="D3" s="43" t="s">
        <v>133</v>
      </c>
      <c r="E3" s="307" t="str">
        <f>+[1]Summary!E9</f>
        <v>Tenderer 1</v>
      </c>
      <c r="F3" s="307"/>
      <c r="G3" s="307" t="str">
        <f>+[1]Summary!G9</f>
        <v>Tenderer 2</v>
      </c>
      <c r="H3" s="307"/>
      <c r="I3" s="307" t="str">
        <f>+[1]Summary!I9</f>
        <v>Tenderer 3</v>
      </c>
      <c r="J3" s="307"/>
      <c r="K3" s="307" t="str">
        <f>+[1]Summary!K9</f>
        <v>Tenderer 4</v>
      </c>
      <c r="L3" s="307"/>
      <c r="M3" s="307" t="str">
        <f>+[1]Summary!M9</f>
        <v>Tenderer 5</v>
      </c>
      <c r="N3" s="307"/>
      <c r="O3" s="307" t="str">
        <f>+[1]Summary!O9</f>
        <v>Tenderer 6</v>
      </c>
      <c r="P3" s="307"/>
      <c r="Q3" s="307" t="str">
        <f>+[1]Summary!Q9</f>
        <v>Tenderer 7</v>
      </c>
      <c r="R3" s="307"/>
      <c r="S3" s="307" t="str">
        <f>+[1]Summary!S9</f>
        <v>Tenderer 8</v>
      </c>
      <c r="T3" s="308"/>
      <c r="U3" s="44"/>
      <c r="V3" s="44"/>
    </row>
    <row r="4" spans="2:22" s="35" customFormat="1" ht="30" customHeight="1" thickBot="1" x14ac:dyDescent="0.25">
      <c r="B4" s="45"/>
      <c r="C4" s="46"/>
      <c r="D4" s="46"/>
      <c r="E4" s="47" t="s">
        <v>16</v>
      </c>
      <c r="F4" s="48" t="s">
        <v>17</v>
      </c>
      <c r="G4" s="47" t="s">
        <v>16</v>
      </c>
      <c r="H4" s="48" t="s">
        <v>17</v>
      </c>
      <c r="I4" s="47" t="s">
        <v>16</v>
      </c>
      <c r="J4" s="47" t="s">
        <v>17</v>
      </c>
      <c r="K4" s="47" t="s">
        <v>16</v>
      </c>
      <c r="L4" s="47" t="s">
        <v>17</v>
      </c>
      <c r="M4" s="47" t="s">
        <v>16</v>
      </c>
      <c r="N4" s="47" t="s">
        <v>17</v>
      </c>
      <c r="O4" s="47" t="s">
        <v>16</v>
      </c>
      <c r="P4" s="47" t="s">
        <v>17</v>
      </c>
      <c r="Q4" s="47" t="s">
        <v>16</v>
      </c>
      <c r="R4" s="47" t="s">
        <v>17</v>
      </c>
      <c r="S4" s="47" t="s">
        <v>16</v>
      </c>
      <c r="T4" s="49" t="s">
        <v>17</v>
      </c>
      <c r="U4" s="50"/>
      <c r="V4" s="50"/>
    </row>
    <row r="5" spans="2:22" ht="30" customHeight="1" thickTop="1" x14ac:dyDescent="0.2">
      <c r="B5" s="247" t="s">
        <v>170</v>
      </c>
      <c r="C5" s="8" t="s">
        <v>172</v>
      </c>
      <c r="D5" s="288">
        <v>60</v>
      </c>
      <c r="E5" s="9">
        <v>0</v>
      </c>
      <c r="F5" s="16">
        <f>D5*E5</f>
        <v>0</v>
      </c>
      <c r="G5" s="9">
        <v>0</v>
      </c>
      <c r="H5" s="16">
        <f>D5*G5</f>
        <v>0</v>
      </c>
      <c r="I5" s="9">
        <v>0</v>
      </c>
      <c r="J5" s="16">
        <f>D5*I5</f>
        <v>0</v>
      </c>
      <c r="K5" s="9">
        <v>0</v>
      </c>
      <c r="L5" s="16">
        <f>D5*K5</f>
        <v>0</v>
      </c>
      <c r="M5" s="9">
        <v>0</v>
      </c>
      <c r="N5" s="16">
        <f>D5*M5</f>
        <v>0</v>
      </c>
      <c r="O5" s="9">
        <v>0</v>
      </c>
      <c r="P5" s="16">
        <f>D5*O5</f>
        <v>0</v>
      </c>
      <c r="Q5" s="9">
        <v>0</v>
      </c>
      <c r="R5" s="16">
        <f>D5*Q5</f>
        <v>0</v>
      </c>
      <c r="S5" s="9">
        <v>0</v>
      </c>
      <c r="T5" s="29">
        <f>D5*S5</f>
        <v>0</v>
      </c>
      <c r="U5" s="12"/>
      <c r="V5" s="12"/>
    </row>
    <row r="6" spans="2:22" ht="30" customHeight="1" x14ac:dyDescent="0.2">
      <c r="B6" s="247" t="s">
        <v>171</v>
      </c>
      <c r="C6" s="8" t="s">
        <v>172</v>
      </c>
      <c r="D6" s="288">
        <v>60</v>
      </c>
      <c r="E6" s="9">
        <v>0</v>
      </c>
      <c r="F6" s="16">
        <f>D6*E6</f>
        <v>0</v>
      </c>
      <c r="G6" s="9">
        <v>0</v>
      </c>
      <c r="H6" s="16">
        <f>D6*G6</f>
        <v>0</v>
      </c>
      <c r="I6" s="9">
        <v>0</v>
      </c>
      <c r="J6" s="16">
        <f>D6*I6</f>
        <v>0</v>
      </c>
      <c r="K6" s="9">
        <v>0</v>
      </c>
      <c r="L6" s="16">
        <f>D6*K6</f>
        <v>0</v>
      </c>
      <c r="M6" s="9">
        <v>0</v>
      </c>
      <c r="N6" s="16">
        <f>D6*M6</f>
        <v>0</v>
      </c>
      <c r="O6" s="9">
        <v>0</v>
      </c>
      <c r="P6" s="16">
        <f>D6*O6</f>
        <v>0</v>
      </c>
      <c r="Q6" s="9">
        <v>0</v>
      </c>
      <c r="R6" s="16">
        <f>D6*Q6</f>
        <v>0</v>
      </c>
      <c r="S6" s="9">
        <v>0</v>
      </c>
      <c r="T6" s="29">
        <f>D6*S6</f>
        <v>0</v>
      </c>
      <c r="U6" s="12"/>
      <c r="V6" s="12"/>
    </row>
    <row r="7" spans="2:22" ht="30" customHeight="1" x14ac:dyDescent="0.2">
      <c r="B7" s="247" t="s">
        <v>131</v>
      </c>
      <c r="C7" s="8" t="s">
        <v>172</v>
      </c>
      <c r="D7" s="288">
        <v>60</v>
      </c>
      <c r="E7" s="9">
        <v>0</v>
      </c>
      <c r="F7" s="16">
        <f>D7*E7</f>
        <v>0</v>
      </c>
      <c r="G7" s="9">
        <v>0</v>
      </c>
      <c r="H7" s="16">
        <f>D7*G7</f>
        <v>0</v>
      </c>
      <c r="I7" s="9">
        <v>0</v>
      </c>
      <c r="J7" s="16">
        <f>D7*I7</f>
        <v>0</v>
      </c>
      <c r="K7" s="9">
        <v>0</v>
      </c>
      <c r="L7" s="16">
        <f>D7*K7</f>
        <v>0</v>
      </c>
      <c r="M7" s="9">
        <v>0</v>
      </c>
      <c r="N7" s="16">
        <f>D7*M7</f>
        <v>0</v>
      </c>
      <c r="O7" s="9">
        <v>0</v>
      </c>
      <c r="P7" s="16">
        <f>D7*O7</f>
        <v>0</v>
      </c>
      <c r="Q7" s="9">
        <v>0</v>
      </c>
      <c r="R7" s="16">
        <f>D7*Q7</f>
        <v>0</v>
      </c>
      <c r="S7" s="9">
        <v>0</v>
      </c>
      <c r="T7" s="29">
        <f>D7*S7</f>
        <v>0</v>
      </c>
      <c r="U7" s="12"/>
      <c r="V7" s="12"/>
    </row>
    <row r="8" spans="2:22" ht="30" customHeight="1" x14ac:dyDescent="0.2">
      <c r="B8" s="247" t="s">
        <v>134</v>
      </c>
      <c r="C8" s="8" t="s">
        <v>132</v>
      </c>
      <c r="D8" s="288">
        <v>1</v>
      </c>
      <c r="E8" s="9">
        <v>0</v>
      </c>
      <c r="F8" s="16">
        <f>D8*E8</f>
        <v>0</v>
      </c>
      <c r="G8" s="9">
        <v>0</v>
      </c>
      <c r="H8" s="16">
        <f>D8*G8</f>
        <v>0</v>
      </c>
      <c r="I8" s="9">
        <v>0</v>
      </c>
      <c r="J8" s="16">
        <f>D8*I8</f>
        <v>0</v>
      </c>
      <c r="K8" s="9">
        <v>0</v>
      </c>
      <c r="L8" s="16">
        <f>D8*K8</f>
        <v>0</v>
      </c>
      <c r="M8" s="9">
        <v>0</v>
      </c>
      <c r="N8" s="16">
        <f>D8*M8</f>
        <v>0</v>
      </c>
      <c r="O8" s="9">
        <v>0</v>
      </c>
      <c r="P8" s="16">
        <f>D8*O8</f>
        <v>0</v>
      </c>
      <c r="Q8" s="9">
        <v>0</v>
      </c>
      <c r="R8" s="16">
        <f>D8*Q8</f>
        <v>0</v>
      </c>
      <c r="S8" s="9">
        <v>0</v>
      </c>
      <c r="T8" s="29">
        <f>D8*S8</f>
        <v>0</v>
      </c>
      <c r="U8" s="12"/>
      <c r="V8" s="12"/>
    </row>
    <row r="9" spans="2:22" s="53" customFormat="1" ht="30" customHeight="1" x14ac:dyDescent="0.2">
      <c r="B9" s="243" t="s">
        <v>46</v>
      </c>
      <c r="C9" s="51"/>
      <c r="D9" s="52"/>
      <c r="E9" s="244"/>
      <c r="F9" s="245" t="str">
        <f>IF(SUM(F5:F8)&gt;0,SUM(F5:F8),"N/A")</f>
        <v>N/A</v>
      </c>
      <c r="G9" s="244"/>
      <c r="H9" s="245" t="str">
        <f>IF(SUM(H5:H8)&gt;0,SUM(H5:H8),"N/A")</f>
        <v>N/A</v>
      </c>
      <c r="I9" s="244"/>
      <c r="J9" s="245" t="str">
        <f>IF(SUM(J5:J8)&gt;0,SUM(J5:J8),"N/A")</f>
        <v>N/A</v>
      </c>
      <c r="K9" s="244"/>
      <c r="L9" s="245" t="str">
        <f>IF(SUM(L5:L8)&gt;0,SUM(L5:L8),"N/A")</f>
        <v>N/A</v>
      </c>
      <c r="M9" s="244"/>
      <c r="N9" s="245" t="str">
        <f>IF(SUM(N5:N8)&gt;0,SUM(N5:N8),"N/A")</f>
        <v>N/A</v>
      </c>
      <c r="O9" s="244"/>
      <c r="P9" s="245" t="str">
        <f>IF(SUM(P5:P8)&gt;0,SUM(P5:P8),"N/A")</f>
        <v>N/A</v>
      </c>
      <c r="Q9" s="244"/>
      <c r="R9" s="245" t="str">
        <f>IF(SUM(R5:R8)&gt;0,SUM(R5:R8),"N/A")</f>
        <v>N/A</v>
      </c>
      <c r="S9" s="244"/>
      <c r="T9" s="245" t="str">
        <f>IF(SUM(T5:T8)&gt;0,SUM(T5:T8),"N/A")</f>
        <v>N/A</v>
      </c>
      <c r="U9" s="246"/>
      <c r="V9" s="246"/>
    </row>
    <row r="10" spans="2:22" s="53" customFormat="1" ht="30" customHeight="1" x14ac:dyDescent="0.2">
      <c r="B10" s="54" t="s">
        <v>47</v>
      </c>
      <c r="C10" s="51"/>
      <c r="D10" s="52"/>
      <c r="E10" s="55"/>
      <c r="F10" s="17" t="str">
        <f>IF(ISNUMBER(F9),MIN($F$9,$H$9,$J$9,$L$9,$N$9,$P$9,$R$9,$T$9)/F9*100,"n/a")</f>
        <v>n/a</v>
      </c>
      <c r="G10" s="56"/>
      <c r="H10" s="32" t="str">
        <f>IF(ISNUMBER(H9),MIN($F$9,$H$9,$J$9,$L$9,$N$9,$P$9,$R$9,$T$9)/H9*100,"n/a")</f>
        <v>n/a</v>
      </c>
      <c r="I10" s="56"/>
      <c r="J10" s="17" t="str">
        <f>IF(ISNUMBER(J9),MIN($F$9,$H$9,$J$9,$L$9,$N$9,$P$9,$R$9,$T$9)/J9*100,"n/a")</f>
        <v>n/a</v>
      </c>
      <c r="K10" s="56"/>
      <c r="L10" s="17" t="str">
        <f>IF(ISNUMBER(L9),MIN($F$9,$H$9,$J$9,$L$9,$N$9,$P$9,$R$9,$T$9)/L9*100,"n/a")</f>
        <v>n/a</v>
      </c>
      <c r="M10" s="56"/>
      <c r="N10" s="17" t="str">
        <f>IF(ISNUMBER(N9),MIN($F$9,$H$9,$J$9,$L$9,$N$9,$P$9,$R$9,$T$9)/N9*100,"n/a")</f>
        <v>n/a</v>
      </c>
      <c r="O10" s="56"/>
      <c r="P10" s="17" t="str">
        <f>IF(ISNUMBER(P9),MIN($F$9,$H$9,$J$9,$L$9,$N$9,$P$9,$R$9,$T$9)/P9*100,"n/a")</f>
        <v>n/a</v>
      </c>
      <c r="Q10" s="56"/>
      <c r="R10" s="17" t="str">
        <f>IF(ISNUMBER(R9),MIN($F$9,$H$9,$J$9,$L$9,$N$9,$P$9,$T$9)/R9*100,"n/a")</f>
        <v>n/a</v>
      </c>
      <c r="S10" s="56"/>
      <c r="T10" s="30" t="str">
        <f>IF(ISNUMBER(T9),MIN($F$9,$H$9,$J$9,$L$9,$N$9,$P$9,$R$9,$T$9)/T9*100,"n/a")</f>
        <v>n/a</v>
      </c>
      <c r="U10" s="13"/>
      <c r="V10" s="13"/>
    </row>
    <row r="11" spans="2:22" s="35" customFormat="1" ht="30" customHeight="1" thickBot="1" x14ac:dyDescent="0.25">
      <c r="B11" s="57" t="s">
        <v>45</v>
      </c>
      <c r="C11" s="58"/>
      <c r="D11" s="59"/>
      <c r="E11" s="60"/>
      <c r="F11" s="10" t="str">
        <f>IF(ISTEXT(F10),"n/a",RANK(F10,$E$10:$T$10))</f>
        <v>n/a</v>
      </c>
      <c r="G11" s="61"/>
      <c r="H11" s="33" t="str">
        <f>IF(ISTEXT(H10),"n/a",RANK(H10,$E$10:$T$10))</f>
        <v>n/a</v>
      </c>
      <c r="I11" s="61"/>
      <c r="J11" s="10" t="str">
        <f>IF(ISTEXT(J10),"n/a",RANK(J10,$E$10:$T$10))</f>
        <v>n/a</v>
      </c>
      <c r="K11" s="61"/>
      <c r="L11" s="10" t="str">
        <f>IF(ISTEXT(L10),"n/a",RANK(L10,$E$10:$T$10))</f>
        <v>n/a</v>
      </c>
      <c r="M11" s="61"/>
      <c r="N11" s="10" t="str">
        <f>IF(ISTEXT(N10),"n/a",RANK(N10,$E$10:$T$10))</f>
        <v>n/a</v>
      </c>
      <c r="O11" s="61"/>
      <c r="P11" s="10" t="str">
        <f>IF(ISTEXT(P10),"n/a",RANK(P10,$E$10:$T$10))</f>
        <v>n/a</v>
      </c>
      <c r="Q11" s="61"/>
      <c r="R11" s="10" t="str">
        <f>IF(ISTEXT(R10),"n/a",RANK(R10,$E$10:$T$10))</f>
        <v>n/a</v>
      </c>
      <c r="S11" s="61"/>
      <c r="T11" s="31" t="str">
        <f>IF(ISTEXT(T10),"n/a",RANK(T10,$E$10:$T$10))</f>
        <v>n/a</v>
      </c>
      <c r="U11" s="14"/>
      <c r="V11" s="14"/>
    </row>
    <row r="12" spans="2:22" s="35" customFormat="1" ht="15" thickTop="1" x14ac:dyDescent="0.2"/>
  </sheetData>
  <sheetProtection selectLockedCells="1"/>
  <mergeCells count="8">
    <mergeCell ref="S3:T3"/>
    <mergeCell ref="E3:F3"/>
    <mergeCell ref="G3:H3"/>
    <mergeCell ref="I3:J3"/>
    <mergeCell ref="K3:L3"/>
    <mergeCell ref="M3:N3"/>
    <mergeCell ref="O3:P3"/>
    <mergeCell ref="Q3:R3"/>
  </mergeCells>
  <phoneticPr fontId="11" type="noConversion"/>
  <conditionalFormatting sqref="E11">
    <cfRule type="cellIs" dxfId="15" priority="69" stopIfTrue="1" operator="equal">
      <formula>"Fail"</formula>
    </cfRule>
    <cfRule type="cellIs" dxfId="14" priority="70" stopIfTrue="1" operator="equal">
      <formula>"Pass"</formula>
    </cfRule>
  </conditionalFormatting>
  <conditionalFormatting sqref="G11">
    <cfRule type="cellIs" dxfId="13" priority="17" stopIfTrue="1" operator="equal">
      <formula>"Fail"</formula>
    </cfRule>
    <cfRule type="cellIs" dxfId="12" priority="18" stopIfTrue="1" operator="equal">
      <formula>"Pass"</formula>
    </cfRule>
  </conditionalFormatting>
  <conditionalFormatting sqref="I11">
    <cfRule type="cellIs" dxfId="11" priority="15" stopIfTrue="1" operator="equal">
      <formula>"Fail"</formula>
    </cfRule>
    <cfRule type="cellIs" dxfId="10" priority="16" stopIfTrue="1" operator="equal">
      <formula>"Pass"</formula>
    </cfRule>
  </conditionalFormatting>
  <conditionalFormatting sqref="K11">
    <cfRule type="cellIs" dxfId="9" priority="13" stopIfTrue="1" operator="equal">
      <formula>"Fail"</formula>
    </cfRule>
    <cfRule type="cellIs" dxfId="8" priority="14" stopIfTrue="1" operator="equal">
      <formula>"Pass"</formula>
    </cfRule>
  </conditionalFormatting>
  <conditionalFormatting sqref="M11">
    <cfRule type="cellIs" dxfId="7" priority="7" stopIfTrue="1" operator="equal">
      <formula>"Fail"</formula>
    </cfRule>
    <cfRule type="cellIs" dxfId="6" priority="8" stopIfTrue="1" operator="equal">
      <formula>"Pass"</formula>
    </cfRule>
  </conditionalFormatting>
  <conditionalFormatting sqref="O11">
    <cfRule type="cellIs" dxfId="5" priority="5" stopIfTrue="1" operator="equal">
      <formula>"Fail"</formula>
    </cfRule>
    <cfRule type="cellIs" dxfId="4" priority="6" stopIfTrue="1" operator="equal">
      <formula>"Pass"</formula>
    </cfRule>
  </conditionalFormatting>
  <conditionalFormatting sqref="Q11">
    <cfRule type="cellIs" dxfId="3" priority="3" stopIfTrue="1" operator="equal">
      <formula>"Fail"</formula>
    </cfRule>
    <cfRule type="cellIs" dxfId="2" priority="4" stopIfTrue="1" operator="equal">
      <formula>"Pass"</formula>
    </cfRule>
  </conditionalFormatting>
  <conditionalFormatting sqref="S11">
    <cfRule type="cellIs" dxfId="1" priority="1" stopIfTrue="1" operator="equal">
      <formula>"Fail"</formula>
    </cfRule>
    <cfRule type="cellIs" dxfId="0" priority="2" stopIfTrue="1" operator="equal">
      <formula>"Pass"</formula>
    </cfRule>
  </conditionalFormatting>
  <printOptions horizontalCentered="1"/>
  <pageMargins left="0.27559055118110237" right="0.19685039370078741" top="0.62992125984251968" bottom="0.98425196850393704" header="0.31496062992125984" footer="0.51181102362204722"/>
  <pageSetup paperSize="9" fitToWidth="0" orientation="landscape" horizontalDpi="4294967292" r:id="rId1"/>
  <headerFooter alignWithMargins="0">
    <oddHeader>&amp;L&amp;"Arial,Bold"&amp;11&amp;F&amp;C&amp;"Arial,Bold"&amp;11RESTRICTED&amp;"Arial,Regular" (once completed)&amp;R&amp;"Arial,Bold"Contract Title</oddHeader>
    <oddFooter>&amp;C&amp;"Arial,Regular"&amp;11Page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showGridLines="0" showRowColHeaders="0" zoomScale="75" workbookViewId="0">
      <selection activeCell="F8" sqref="F8"/>
    </sheetView>
  </sheetViews>
  <sheetFormatPr defaultRowHeight="15.75" x14ac:dyDescent="0.25"/>
  <cols>
    <col min="1" max="1" width="8.25" customWidth="1"/>
    <col min="2" max="2" width="63.5" customWidth="1"/>
    <col min="3" max="3" width="25.125" customWidth="1"/>
  </cols>
  <sheetData>
    <row r="1" spans="1:4" x14ac:dyDescent="0.25">
      <c r="A1" s="7"/>
      <c r="B1" s="7"/>
      <c r="C1" s="7"/>
      <c r="D1" s="7"/>
    </row>
    <row r="2" spans="1:4" ht="18" x14ac:dyDescent="0.25">
      <c r="A2" s="7"/>
      <c r="B2" s="278" t="str">
        <f>[2]Summary!C2</f>
        <v>Enter Contract Title Here</v>
      </c>
      <c r="C2" s="7"/>
      <c r="D2" s="7"/>
    </row>
    <row r="3" spans="1:4" ht="16.5" thickBot="1" x14ac:dyDescent="0.3">
      <c r="A3" s="7"/>
      <c r="B3" s="7"/>
      <c r="C3" s="7"/>
      <c r="D3" s="7"/>
    </row>
    <row r="4" spans="1:4" ht="39.950000000000003" customHeight="1" thickTop="1" x14ac:dyDescent="0.25">
      <c r="A4" s="7"/>
      <c r="B4" s="309" t="s">
        <v>155</v>
      </c>
      <c r="C4" s="310"/>
      <c r="D4" s="7"/>
    </row>
    <row r="5" spans="1:4" s="276" customFormat="1" ht="39.950000000000003" customHeight="1" thickBot="1" x14ac:dyDescent="0.3">
      <c r="A5" s="277"/>
      <c r="B5" s="271" t="s">
        <v>154</v>
      </c>
      <c r="C5" s="270" t="s">
        <v>12</v>
      </c>
      <c r="D5" s="277"/>
    </row>
    <row r="6" spans="1:4" ht="50.1" customHeight="1" thickTop="1" x14ac:dyDescent="0.25">
      <c r="A6" s="7"/>
      <c r="B6" s="269" t="s">
        <v>153</v>
      </c>
      <c r="C6" s="275" t="s">
        <v>152</v>
      </c>
      <c r="D6" s="7"/>
    </row>
    <row r="7" spans="1:4" ht="50.1" customHeight="1" x14ac:dyDescent="0.25">
      <c r="A7" s="7"/>
      <c r="B7" s="274" t="s">
        <v>151</v>
      </c>
      <c r="C7" s="273" t="s">
        <v>150</v>
      </c>
      <c r="D7" s="7"/>
    </row>
    <row r="8" spans="1:4" ht="50.1" customHeight="1" x14ac:dyDescent="0.25">
      <c r="A8" s="7"/>
      <c r="B8" s="274" t="s">
        <v>149</v>
      </c>
      <c r="C8" s="273" t="s">
        <v>148</v>
      </c>
      <c r="D8" s="7"/>
    </row>
    <row r="9" spans="1:4" ht="50.1" customHeight="1" x14ac:dyDescent="0.25">
      <c r="A9" s="7"/>
      <c r="B9" s="274" t="s">
        <v>147</v>
      </c>
      <c r="C9" s="273" t="s">
        <v>146</v>
      </c>
      <c r="D9" s="7"/>
    </row>
    <row r="10" spans="1:4" ht="50.1" customHeight="1" thickBot="1" x14ac:dyDescent="0.3">
      <c r="A10" s="7"/>
      <c r="B10" s="267" t="s">
        <v>145</v>
      </c>
      <c r="C10" s="272" t="s">
        <v>173</v>
      </c>
      <c r="D10" s="7"/>
    </row>
    <row r="11" spans="1:4" ht="16.5" thickTop="1" x14ac:dyDescent="0.25"/>
    <row r="12" spans="1:4" ht="16.5" thickBot="1" x14ac:dyDescent="0.3">
      <c r="B12" s="265"/>
      <c r="C12" s="265"/>
    </row>
    <row r="13" spans="1:4" ht="39.950000000000003" customHeight="1" thickTop="1" x14ac:dyDescent="0.25">
      <c r="B13" s="309" t="s">
        <v>144</v>
      </c>
      <c r="C13" s="310"/>
    </row>
    <row r="14" spans="1:4" ht="39.950000000000003" customHeight="1" thickBot="1" x14ac:dyDescent="0.3">
      <c r="B14" s="271" t="s">
        <v>143</v>
      </c>
      <c r="C14" s="270" t="s">
        <v>12</v>
      </c>
    </row>
    <row r="15" spans="1:4" ht="50.1" customHeight="1" thickTop="1" x14ac:dyDescent="0.25">
      <c r="B15" s="269" t="s">
        <v>142</v>
      </c>
      <c r="C15" s="268">
        <v>100</v>
      </c>
    </row>
    <row r="16" spans="1:4" ht="50.1" customHeight="1" thickBot="1" x14ac:dyDescent="0.3">
      <c r="B16" s="267" t="s">
        <v>141</v>
      </c>
      <c r="C16" s="266" t="s">
        <v>140</v>
      </c>
    </row>
    <row r="17" spans="2:3" ht="16.5" thickTop="1" x14ac:dyDescent="0.25">
      <c r="B17" s="265"/>
      <c r="C17" s="265"/>
    </row>
  </sheetData>
  <sheetProtection selectLockedCells="1"/>
  <mergeCells count="2">
    <mergeCell ref="B4:C4"/>
    <mergeCell ref="B13:C13"/>
  </mergeCells>
  <printOptions horizontalCentered="1"/>
  <pageMargins left="0.27559055118110237" right="0.19685039370078741" top="0.62992125984251968" bottom="0.98425196850393704" header="0.31496062992125984" footer="0.51181102362204722"/>
  <pageSetup paperSize="9" scale="84" orientation="landscape" horizontalDpi="4294967292" r:id="rId1"/>
  <headerFooter alignWithMargins="0">
    <oddHeader>&amp;L&amp;"Arial,Bold"&amp;11&amp;F&amp;C&amp;"ariel,Bold"&amp;11RESTRICTED&amp;"ariel,Regular" (once completed)&amp;R&amp;"ariel,Bold"&amp;11Contract Title</oddHeader>
    <oddFooter>&amp;C&amp;"ariel,Regular"&amp;11Page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Summary</vt:lpstr>
      <vt:lpstr>Quality</vt:lpstr>
      <vt:lpstr>Pricing</vt:lpstr>
      <vt:lpstr>Marking</vt:lpstr>
      <vt:lpstr>Quality!Print_Area</vt:lpstr>
      <vt:lpstr>Quality!Print_Titles</vt:lpstr>
    </vt:vector>
  </TitlesOfParts>
  <Company>Bracknell Forest Borough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Tender Evaluation Model</dc:title>
  <dc:creator>Corporate Procurement</dc:creator>
  <cp:lastModifiedBy>Chris Stannard</cp:lastModifiedBy>
  <cp:lastPrinted>2016-02-23T16:52:44Z</cp:lastPrinted>
  <dcterms:created xsi:type="dcterms:W3CDTF">2000-10-04T10:21:08Z</dcterms:created>
  <dcterms:modified xsi:type="dcterms:W3CDTF">2017-06-15T15:00:31Z</dcterms:modified>
</cp:coreProperties>
</file>