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8"/>
  <workbookPr defaultThemeVersion="124226"/>
  <mc:AlternateContent xmlns:mc="http://schemas.openxmlformats.org/markup-compatibility/2006">
    <mc:Choice Requires="x15">
      <x15ac:absPath xmlns:x15ac="http://schemas.microsoft.com/office/spreadsheetml/2010/11/ac" url="C:\Users\john.calwell\Downloads\"/>
    </mc:Choice>
  </mc:AlternateContent>
  <xr:revisionPtr revIDLastSave="107" documentId="13_ncr:1_{D24A89CF-C05C-4345-8A22-873D5C06F8C5}" xr6:coauthVersionLast="46" xr6:coauthVersionMax="46" xr10:uidLastSave="{EE280D97-5CB3-457B-A9E4-0EB3B8963A90}"/>
  <bookViews>
    <workbookView xWindow="-110" yWindow="-110" windowWidth="19420" windowHeight="10420" tabRatio="830" firstSheet="3" xr2:uid="{00000000-000D-0000-FFFF-FFFF00000000}"/>
  </bookViews>
  <sheets>
    <sheet name="Introduction" sheetId="46" r:id="rId1"/>
    <sheet name="Quality Questions" sheetId="43" r:id="rId2"/>
    <sheet name="Social Value Question" sheetId="18" r:id="rId3"/>
    <sheet name="E&amp;D Questions" sheetId="45" r:id="rId4"/>
    <sheet name="Pricing" sheetId="5" r:id="rId5"/>
    <sheet name="Combined Scoring Sheet" sheetId="39" r:id="rId6"/>
  </sheets>
  <definedNames>
    <definedName name="_Hlk63076373" localSheetId="2">'Social Value Question'!$B$14</definedName>
  </definedNames>
  <calcPr calcId="191028" calcCompleted="0"/>
  <customWorkbookViews>
    <customWorkbookView name="Alison Eldam - Personal View" guid="{FF96DE03-8BBA-4035-B4F1-93A76552B8C0}" mergeInterval="0" personalView="1" maximized="1" xWindow="-8" yWindow="-8" windowWidth="1936" windowHeight="1056" activeSheetId="2"/>
    <customWorkbookView name="John Calwell - Personal View" guid="{01B11E14-3141-452C-8B16-A882C69D8D9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8" l="1"/>
  <c r="K7" i="18"/>
  <c r="K9" i="18" s="1"/>
  <c r="I7" i="18"/>
  <c r="G7" i="18"/>
  <c r="G9" i="18"/>
  <c r="E9" i="18"/>
  <c r="E7" i="18"/>
  <c r="K6" i="18"/>
  <c r="I6" i="18"/>
  <c r="G6" i="18"/>
  <c r="E6" i="18"/>
  <c r="I10" i="45"/>
  <c r="G10" i="45"/>
  <c r="E10" i="45"/>
  <c r="I8" i="45"/>
  <c r="G8" i="45"/>
  <c r="E8" i="45"/>
  <c r="I6" i="45"/>
  <c r="G6" i="45"/>
  <c r="E6" i="45"/>
  <c r="N7" i="39"/>
  <c r="N4" i="39" l="1"/>
  <c r="P4" i="39"/>
  <c r="N5" i="39"/>
  <c r="O5" i="39"/>
  <c r="N6" i="39"/>
  <c r="O6" i="39" s="1"/>
  <c r="O7" i="39"/>
  <c r="K10" i="45"/>
  <c r="K8" i="45"/>
  <c r="K6" i="45"/>
  <c r="G7" i="39"/>
  <c r="G6" i="39"/>
  <c r="G5" i="39"/>
  <c r="G4" i="39"/>
  <c r="A7" i="5"/>
  <c r="A6" i="5"/>
  <c r="A5" i="5"/>
  <c r="A4" i="5"/>
  <c r="G16" i="43"/>
  <c r="E16" i="43"/>
  <c r="E17" i="43"/>
  <c r="E18" i="43"/>
  <c r="K36" i="43"/>
  <c r="K35" i="43"/>
  <c r="K34" i="43"/>
  <c r="K26" i="43"/>
  <c r="K25" i="43"/>
  <c r="K28" i="43" s="1"/>
  <c r="K18" i="43"/>
  <c r="K17" i="43"/>
  <c r="K16" i="43"/>
  <c r="K20" i="43" s="1"/>
  <c r="K9" i="43"/>
  <c r="K8" i="43"/>
  <c r="K7" i="43"/>
  <c r="K6" i="43"/>
  <c r="I36" i="43"/>
  <c r="I35" i="43"/>
  <c r="I34" i="43"/>
  <c r="I26" i="43"/>
  <c r="I25" i="43"/>
  <c r="I28" i="43" s="1"/>
  <c r="I18" i="43"/>
  <c r="I17" i="43"/>
  <c r="I16" i="43"/>
  <c r="I9" i="43"/>
  <c r="I8" i="43"/>
  <c r="I7" i="43"/>
  <c r="I6" i="43"/>
  <c r="G36" i="43"/>
  <c r="G35" i="43"/>
  <c r="G34" i="43"/>
  <c r="G26" i="43"/>
  <c r="G25" i="43"/>
  <c r="G18" i="43"/>
  <c r="G17" i="43"/>
  <c r="G9" i="43"/>
  <c r="G8" i="43"/>
  <c r="G7" i="43"/>
  <c r="G6" i="43"/>
  <c r="E36" i="43"/>
  <c r="E35" i="43"/>
  <c r="E34" i="43"/>
  <c r="E26" i="43"/>
  <c r="E25" i="43"/>
  <c r="E9" i="43"/>
  <c r="E8" i="43"/>
  <c r="E7" i="43"/>
  <c r="E6" i="43"/>
  <c r="I38" i="43" l="1"/>
  <c r="K38" i="43"/>
  <c r="I13" i="45"/>
  <c r="K6" i="39" s="1"/>
  <c r="G13" i="45"/>
  <c r="K5" i="39" s="1"/>
  <c r="M5" i="39" s="1"/>
  <c r="E13" i="45"/>
  <c r="K4" i="39"/>
  <c r="O4" i="39"/>
  <c r="M4" i="39"/>
  <c r="I20" i="43"/>
  <c r="G28" i="43"/>
  <c r="G38" i="43"/>
  <c r="G20" i="43"/>
  <c r="E38" i="43"/>
  <c r="E28" i="43"/>
  <c r="E20" i="43"/>
  <c r="G11" i="43"/>
  <c r="K11" i="43"/>
  <c r="K40" i="43" s="1"/>
  <c r="C7" i="39" s="1"/>
  <c r="I11" i="43"/>
  <c r="E11" i="43"/>
  <c r="P5" i="39"/>
  <c r="P7" i="39"/>
  <c r="P6" i="39"/>
  <c r="K13" i="45"/>
  <c r="K7" i="39" s="1"/>
  <c r="M7" i="39" l="1"/>
  <c r="M6" i="39"/>
  <c r="I40" i="43"/>
  <c r="C6" i="39" s="1"/>
  <c r="G40" i="43"/>
  <c r="C5" i="39" s="1"/>
  <c r="E40" i="43"/>
  <c r="C4" i="39" s="1"/>
  <c r="A5" i="39" l="1"/>
  <c r="A7" i="39"/>
  <c r="A6" i="39"/>
  <c r="A4" i="39"/>
  <c r="R7" i="39" l="1"/>
  <c r="R6" i="39"/>
  <c r="R5" i="39"/>
  <c r="R4" i="39"/>
  <c r="E5" i="39" l="1"/>
  <c r="E7" i="39" l="1"/>
  <c r="E6" i="39"/>
  <c r="E4" i="39" l="1"/>
  <c r="I7" i="39"/>
  <c r="S7" i="39" s="1"/>
  <c r="I6" i="39"/>
  <c r="S6" i="39" s="1"/>
  <c r="I5" i="39"/>
  <c r="S5" i="39" s="1"/>
  <c r="I4" i="39"/>
  <c r="S4"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tc={ED3F8F9A-1801-4F0C-B223-7470E518709B}</author>
  </authors>
  <commentList>
    <comment ref="G40" authorId="0" shapeId="0" xr:uid="{ED3F8F9A-1801-4F0C-B223-7470E518709B}">
      <text>
        <t>[Threaded comment]
Your version of Excel allows you to read this threaded comment; however, any edits to it will get removed if the file is opened in a newer version of Excel. Learn more: https://go.microsoft.com/fwlink/?linkid=870924
Comment:
    If this bidder had scored any lower, we would not continue to evaluate the other elements of the bid as the minimum quality theshold is 3 or above.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tc={DA39413C-1EB1-4669-9079-B5F758FFEA35}</author>
  </authors>
  <commentList>
    <comment ref="A1" authorId="0" shapeId="0" xr:uid="{DA39413C-1EB1-4669-9079-B5F758FFEA35}">
      <text>
        <t>[Threaded comment]
Your version of Excel allows you to read this threaded comment; however, any edits to it will get removed if the file is opened in a newer version of Excel. Learn more: https://go.microsoft.com/fwlink/?linkid=870924
Comment:
    I am going to see if we can refine these down to two or three.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tc={8BFEF25B-66FB-452E-8E38-FF1A32BCA180}</author>
  </authors>
  <commentList>
    <comment ref="B2" authorId="0" shapeId="0" xr:uid="{8BFEF25B-66FB-452E-8E38-FF1A32BCA180}">
      <text>
        <t>[Threaded comment]
Your version of Excel allows you to read this threaded comment; however, any edits to it will get removed if the file is opened in a newer version of Excel. Learn more: https://go.microsoft.com/fwlink/?linkid=870924
Comment:
    Taken from the Pricing Schedule</t>
      </text>
    </comment>
  </commentList>
</comments>
</file>

<file path=xl/sharedStrings.xml><?xml version="1.0" encoding="utf-8"?>
<sst xmlns="http://schemas.openxmlformats.org/spreadsheetml/2006/main" count="132" uniqueCount="63">
  <si>
    <t>1.0A LADs2 Document 1 GHG LAD ITT - Appendix A - Example Evaluation Sheet</t>
  </si>
  <si>
    <t xml:space="preserve">This sheet is designed to provide Bidders with a worked example of how the Evaluation will work in practice. It is an example only and is not designed to imply and expectations concerning pricing. If Bidders require any further clarification they are encouraged to raise a clarification. </t>
  </si>
  <si>
    <t>Quality Questions - 1-4 Total Evaluation Weighting 45%</t>
  </si>
  <si>
    <t xml:space="preserve">1: Business process, supply chain and customer journey management  </t>
  </si>
  <si>
    <t>Supplier A</t>
  </si>
  <si>
    <t>Supplier B</t>
  </si>
  <si>
    <t>Supplier C</t>
  </si>
  <si>
    <t>Supplier D</t>
  </si>
  <si>
    <t>Sub-Weighting</t>
  </si>
  <si>
    <t>Score</t>
  </si>
  <si>
    <t>Weighted Score</t>
  </si>
  <si>
    <t>The tenderer must explain their approach to lead generation, identifying any existing arrangements or aspirations for new relationships.</t>
  </si>
  <si>
    <t>The tenderer must provide details of how they will manage the Customer Journey.</t>
  </si>
  <si>
    <t>The tenderer will detail how the technical and contract requirements will be cascaded.</t>
  </si>
  <si>
    <t>Using the PAS2035 methodology, the tenderer must explain how they propose to confirm eligibility</t>
  </si>
  <si>
    <t>Sub-Total</t>
  </si>
  <si>
    <t xml:space="preserve">2: Understanding of technical requirements </t>
  </si>
  <si>
    <t>The tenderer must provide evidence that they, and any sub-contractors, will be ready to deliver measures by the ‘commencement date’</t>
  </si>
  <si>
    <t>The tenderer must explain their quality assurance approach, this should include internal processes as well as work carried out on site</t>
  </si>
  <si>
    <t>The tenderer must provide and organogram of all job roles within the Delivery Organisation working on this project, and the relationship with any sub-contractors</t>
  </si>
  <si>
    <t xml:space="preserve">3: Finance management, best value and approach to levering additional funding </t>
  </si>
  <si>
    <t>The tenderer must explain how they will ensure robust financial management systems are in place</t>
  </si>
  <si>
    <t>The tenderer must explain their approach to the management of sub-contractors and wider supply chain</t>
  </si>
  <si>
    <t>4. Robust and realistic mobilisation</t>
  </si>
  <si>
    <t>The tenderer must provide a Mobilisation Plan that sets out as a minimum</t>
  </si>
  <si>
    <t>The tenderer must explain how customer service staff will be trained to meet the requirements of this contract</t>
  </si>
  <si>
    <t>The tenderer must explain how they plan to manage upfront costs and cashflow during the Mobilisation Period</t>
  </si>
  <si>
    <t>Quality Question Total</t>
  </si>
  <si>
    <t>Social Value Question - 1 - Total Evaluation Weighting 5%</t>
  </si>
  <si>
    <t xml:space="preserve">Social Value Approach </t>
  </si>
  <si>
    <t xml:space="preserve">Describe the commitment your organisation will make to both help local communities to manage and recover from the impact of COVID-19 </t>
  </si>
  <si>
    <t>Describe the commitment your organisation will make to support local supply business in order to create local economic recovery and resilience from COVID-19. </t>
  </si>
  <si>
    <t>Social Value Question Total</t>
  </si>
  <si>
    <t>Equality and Diversity Questions - 1 - Total Evaluation Weighting 5%</t>
  </si>
  <si>
    <t>Equality and Diversity Approach</t>
  </si>
  <si>
    <t>What does your organisation do to ensure good equality and diversity practices are embedded within both your approaches as an employer and as a service provider?  Please reference your policy approach in regard to equality, diversity, Protected Characteristics and the Equality Act 2010. </t>
  </si>
  <si>
    <t>Focussing on the last 3 year period, please provide details and at least two examples of improved practice/developments you have made in regard to your employment practices and at least two examples of improved practice/developments you have made in regard to your service delivery which demonstrate good practice in respect of equality and diversity along with results achieved. </t>
  </si>
  <si>
    <t>What approaches do you take to ensure that good equality and diversity practices exist in your supply chain? </t>
  </si>
  <si>
    <t>Equality and Diversity Question Total</t>
  </si>
  <si>
    <t>Lot 1 Pricing - Total Evaluation Weighting 45%</t>
  </si>
  <si>
    <t>Total Price</t>
  </si>
  <si>
    <t>Quality/Social Value/E&amp;D/Price Split</t>
  </si>
  <si>
    <t>Tenderer</t>
  </si>
  <si>
    <t>1. Total Quality Score Available</t>
  </si>
  <si>
    <t>2.  Actual  Quality Score</t>
  </si>
  <si>
    <t>3. Quality Weighting (%)</t>
  </si>
  <si>
    <t>4. Actual Weighted QualityScore (%)</t>
  </si>
  <si>
    <t>9. Total Social Value Score Available</t>
  </si>
  <si>
    <t>10.  Actual  Social Value Score</t>
  </si>
  <si>
    <t>11. Social Value Weighting (%)</t>
  </si>
  <si>
    <t>12. Actual Weighted Social Value Score (%)</t>
  </si>
  <si>
    <t>9. Total E&amp;D Score Available</t>
  </si>
  <si>
    <t>10.  Actual  E&amp;D Score</t>
  </si>
  <si>
    <t>11. E&amp;D Weighting (%)</t>
  </si>
  <si>
    <t>12. Actual Weighted E&amp;D Score (%)</t>
  </si>
  <si>
    <t>14.Submitted  Bid (£)</t>
  </si>
  <si>
    <t>15. Difference from Lowest Bid (£)</t>
  </si>
  <si>
    <t>16. Unweighted Price Score %</t>
  </si>
  <si>
    <t>17. Price Weighting %</t>
  </si>
  <si>
    <t>18. Weighted price score %</t>
  </si>
  <si>
    <t>19. Total Weighted Score %</t>
  </si>
  <si>
    <t>Ranking</t>
  </si>
  <si>
    <t>13.Insert Min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</si>
</sst>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2">
    <font>
      <sz val="11"/>
      <color theme="1"/>
      <name val="Calibri"/>
      <family val="2"/>
      <scheme val="minor"/>
    </font>
    <font>
      <sz val="11"/>
      <color theme="1"/>
      <name val="Arial"/>
      <family val="2"/>
    </font>
    <font>
      <b/>
      <sz val="11"/>
      <color theme="1"/>
      <name val="Arial"/>
      <family val="2"/>
    </font>
    <font>
      <sz val="10"/>
      <name val="Arial"/>
      <family val="2"/>
    </font>
    <font>
      <b/>
      <sz val="10"/>
      <name val="Arial"/>
      <family val="2"/>
    </font>
    <font>
      <b/>
      <sz val="16"/>
      <color theme="1"/>
      <name val="Arial"/>
      <family val="2"/>
    </font>
    <font>
      <b/>
      <sz val="10"/>
      <color theme="1"/>
      <name val="Arial"/>
      <family val="2"/>
    </font>
    <font>
      <sz val="12"/>
      <color theme="1"/>
      <name val="Arial"/>
      <family val="2"/>
    </font>
    <font>
      <sz val="12"/>
      <color rgb="FF000000"/>
      <name val="Arial"/>
      <family val="2"/>
    </font>
    <font>
      <b/>
      <sz val="11"/>
      <color theme="1"/>
      <name val="Calibri"/>
      <family val="2"/>
      <scheme val="minor"/>
    </font>
    <font>
      <b/>
      <sz val="12"/>
      <color theme="1"/>
      <name val="Arial"/>
      <family val="2"/>
    </font>
    <font>
      <sz val="11"/>
      <color rgb="FF000000"/>
      <name val="Arial"/>
      <charset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54">
    <xf numFmtId="0" fontId="0" fillId="0" borderId="0" xfId="0"/>
    <xf numFmtId="0" fontId="1" fillId="0" borderId="1" xfId="0" applyFont="1" applyBorder="1"/>
    <xf numFmtId="0" fontId="1" fillId="0" borderId="0" xfId="0" applyFont="1"/>
    <xf numFmtId="0" fontId="0" fillId="0" borderId="0" xfId="0"/>
    <xf numFmtId="0" fontId="0" fillId="0" borderId="0" xfId="0" applyAlignment="1">
      <alignment horizontal="center"/>
    </xf>
    <xf numFmtId="0" fontId="4" fillId="0" borderId="1" xfId="0" applyFont="1" applyBorder="1"/>
    <xf numFmtId="164" fontId="4" fillId="0" borderId="1" xfId="0" applyNumberFormat="1" applyFont="1" applyBorder="1" applyAlignment="1">
      <alignment horizontal="center"/>
    </xf>
    <xf numFmtId="0" fontId="5" fillId="0" borderId="0" xfId="0" applyFont="1"/>
    <xf numFmtId="0" fontId="0" fillId="0" borderId="0" xfId="0" applyFill="1"/>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xf>
    <xf numFmtId="3" fontId="6" fillId="2" borderId="1" xfId="0" applyNumberFormat="1" applyFont="1" applyFill="1" applyBorder="1" applyAlignment="1">
      <alignment horizontal="center" vertical="top" wrapText="1"/>
    </xf>
    <xf numFmtId="9" fontId="6" fillId="2" borderId="1" xfId="0" applyNumberFormat="1" applyFont="1" applyFill="1" applyBorder="1" applyAlignment="1">
      <alignment horizontal="center" vertical="top" wrapText="1"/>
    </xf>
    <xf numFmtId="0" fontId="2" fillId="0" borderId="1" xfId="0" applyFont="1" applyBorder="1"/>
    <xf numFmtId="0" fontId="2" fillId="2" borderId="1" xfId="0" applyFont="1" applyFill="1" applyBorder="1"/>
    <xf numFmtId="0" fontId="7" fillId="0" borderId="0" xfId="0" applyFont="1"/>
    <xf numFmtId="10" fontId="6" fillId="2" borderId="1" xfId="0" applyNumberFormat="1" applyFont="1" applyFill="1" applyBorder="1" applyAlignment="1">
      <alignment horizontal="center" vertical="top" wrapText="1"/>
    </xf>
    <xf numFmtId="2" fontId="6" fillId="2" borderId="1" xfId="0" applyNumberFormat="1" applyFont="1" applyFill="1" applyBorder="1" applyAlignment="1">
      <alignment horizontal="center" vertical="top" wrapText="1"/>
    </xf>
    <xf numFmtId="44" fontId="1" fillId="0" borderId="1" xfId="0" applyNumberFormat="1" applyFont="1" applyBorder="1" applyAlignment="1">
      <alignment wrapText="1"/>
    </xf>
    <xf numFmtId="44" fontId="6" fillId="2"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9" fillId="0" borderId="1" xfId="0" applyFont="1" applyFill="1" applyBorder="1"/>
    <xf numFmtId="10" fontId="0" fillId="0" borderId="0" xfId="0" applyNumberFormat="1" applyFill="1"/>
    <xf numFmtId="10" fontId="0" fillId="0" borderId="0" xfId="0" applyNumberFormat="1"/>
    <xf numFmtId="0" fontId="7" fillId="0" borderId="1" xfId="0" applyFont="1" applyBorder="1"/>
    <xf numFmtId="0" fontId="7" fillId="0" borderId="0" xfId="0" applyFont="1" applyAlignment="1">
      <alignment horizontal="left"/>
    </xf>
    <xf numFmtId="0" fontId="7" fillId="0" borderId="0" xfId="0" applyFont="1" applyAlignment="1">
      <alignment horizontal="left" wrapText="1"/>
    </xf>
    <xf numFmtId="0" fontId="8" fillId="0" borderId="1" xfId="0" applyFont="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left"/>
    </xf>
    <xf numFmtId="0" fontId="8" fillId="0" borderId="1" xfId="0" applyFont="1" applyBorder="1" applyAlignment="1">
      <alignment horizontal="left" wrapText="1"/>
    </xf>
    <xf numFmtId="9" fontId="7" fillId="0" borderId="1" xfId="0" applyNumberFormat="1" applyFont="1" applyBorder="1" applyAlignment="1">
      <alignment horizontal="left"/>
    </xf>
    <xf numFmtId="2" fontId="7" fillId="0" borderId="1" xfId="0" applyNumberFormat="1" applyFont="1" applyBorder="1" applyAlignment="1">
      <alignment horizontal="left"/>
    </xf>
    <xf numFmtId="0" fontId="7" fillId="0" borderId="0" xfId="0" applyFont="1" applyAlignment="1">
      <alignment vertical="top"/>
    </xf>
    <xf numFmtId="1" fontId="7" fillId="0" borderId="1" xfId="0" applyNumberFormat="1" applyFont="1" applyBorder="1" applyAlignment="1">
      <alignment horizontal="left"/>
    </xf>
    <xf numFmtId="1" fontId="7" fillId="0" borderId="0" xfId="0" applyNumberFormat="1" applyFont="1" applyAlignment="1">
      <alignment horizontal="left"/>
    </xf>
    <xf numFmtId="1" fontId="7" fillId="0" borderId="0" xfId="0" applyNumberFormat="1" applyFont="1" applyAlignment="1">
      <alignment vertical="top"/>
    </xf>
    <xf numFmtId="2" fontId="10" fillId="0" borderId="1" xfId="0" applyNumberFormat="1" applyFont="1" applyBorder="1"/>
    <xf numFmtId="0" fontId="4" fillId="0" borderId="0" xfId="0" applyFont="1" applyBorder="1"/>
    <xf numFmtId="0" fontId="11" fillId="0" borderId="2" xfId="0" applyFont="1" applyBorder="1" applyAlignment="1">
      <alignment wrapText="1"/>
    </xf>
    <xf numFmtId="0" fontId="7" fillId="0" borderId="3" xfId="0" applyFont="1" applyBorder="1" applyAlignment="1">
      <alignment horizontal="left" vertical="top"/>
    </xf>
    <xf numFmtId="9" fontId="7" fillId="0" borderId="4" xfId="0" applyNumberFormat="1" applyFont="1" applyBorder="1" applyAlignment="1">
      <alignment horizontal="left"/>
    </xf>
    <xf numFmtId="0" fontId="7" fillId="0" borderId="5" xfId="0" applyFont="1" applyBorder="1" applyAlignment="1">
      <alignment horizontal="left" wrapText="1"/>
    </xf>
    <xf numFmtId="0" fontId="7" fillId="0" borderId="2" xfId="0" applyFont="1" applyBorder="1" applyAlignment="1">
      <alignment horizontal="left"/>
    </xf>
    <xf numFmtId="0" fontId="8" fillId="0" borderId="2" xfId="0" applyFont="1" applyBorder="1" applyAlignment="1">
      <alignment wrapText="1"/>
    </xf>
    <xf numFmtId="9" fontId="7" fillId="0" borderId="2" xfId="0" applyNumberFormat="1" applyFont="1" applyBorder="1" applyAlignment="1">
      <alignment horizontal="left"/>
    </xf>
    <xf numFmtId="2" fontId="7" fillId="0" borderId="2" xfId="0" applyNumberFormat="1" applyFont="1" applyBorder="1" applyAlignment="1">
      <alignment horizontal="left"/>
    </xf>
    <xf numFmtId="0" fontId="7" fillId="0" borderId="5" xfId="0" applyFont="1" applyBorder="1" applyAlignment="1">
      <alignment horizontal="left"/>
    </xf>
    <xf numFmtId="0" fontId="7" fillId="0" borderId="0" xfId="0" applyFont="1" applyBorder="1" applyAlignment="1">
      <alignment vertical="top" wrapText="1"/>
    </xf>
    <xf numFmtId="0" fontId="7" fillId="0" borderId="2" xfId="0" applyFont="1" applyBorder="1" applyAlignment="1">
      <alignment horizontal="left" wrapText="1"/>
    </xf>
    <xf numFmtId="0" fontId="7" fillId="0" borderId="2" xfId="0" applyFont="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ohn Calwell" id="{DDB43332-8DE3-42CC-BF9A-1DF975EE1A9F}" userId="S::John.Calwell@WestOfEngland-CA.gov.uk::ccd8896d-efbf-41d5-a794-87507825da9d" providerId="AD"/>
  <person displayName="John Calwell" id="{5B931A56-91FE-43F3-8167-FCFCE07EF2FE}" userId="S::john.calwell@westofengland-ca.gov.uk::ccd8896d-efbf-41d5-a794-87507825da9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40" dT="2021-02-11T09:03:21.96" personId="{5B931A56-91FE-43F3-8167-FCFCE07EF2FE}" id="{ED3F8F9A-1801-4F0C-B223-7470E518709B}">
    <text>If this bidder had scored any lower, we would not continue to evaluate the other elements of the bid as the minimum quality theshold is 3 or above.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1-02-08T13:40:35.74" personId="{DDB43332-8DE3-42CC-BF9A-1DF975EE1A9F}" id="{DA39413C-1EB1-4669-9079-B5F758FFEA35}">
    <text>I am going to see if we can refine these down to two or three.</text>
  </threadedComment>
</ThreadedComments>
</file>

<file path=xl/threadedComments/threadedComment3.xml><?xml version="1.0" encoding="utf-8"?>
<ThreadedComments xmlns="http://schemas.microsoft.com/office/spreadsheetml/2018/threadedcomments" xmlns:x="http://schemas.openxmlformats.org/spreadsheetml/2006/main">
  <threadedComment ref="B2" dT="2021-02-11T08:55:44.78" personId="{5B931A56-91FE-43F3-8167-FCFCE07EF2FE}" id="{8BFEF25B-66FB-452E-8E38-FF1A32BCA180}">
    <text>Taken from the Pricing Schedule</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6A8B-CF44-4414-9F5C-EFFF390635C6}">
  <dimension ref="A1:B4"/>
  <sheetViews>
    <sheetView tabSelected="1" workbookViewId="0"/>
  </sheetViews>
  <sheetFormatPr defaultRowHeight="15"/>
  <cols>
    <col min="1" max="1" width="88.28515625" customWidth="1"/>
  </cols>
  <sheetData>
    <row r="1" spans="1:2" s="3" customFormat="1">
      <c r="A1" s="53" t="s">
        <v>0</v>
      </c>
    </row>
    <row r="2" spans="1:2" s="3" customFormat="1">
      <c r="A2" s="51"/>
    </row>
    <row r="3" spans="1:2" ht="60">
      <c r="A3" s="52" t="s">
        <v>1</v>
      </c>
      <c r="B3" s="3"/>
    </row>
    <row r="4" spans="1:2">
      <c r="A4" s="3"/>
      <c r="B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0800-295A-462C-8C6A-A39FC8434B33}">
  <dimension ref="A1:K40"/>
  <sheetViews>
    <sheetView workbookViewId="0">
      <selection activeCell="B27" sqref="B27"/>
    </sheetView>
  </sheetViews>
  <sheetFormatPr defaultColWidth="8.7109375" defaultRowHeight="15.6"/>
  <cols>
    <col min="1" max="1" width="8.7109375" style="28"/>
    <col min="2" max="2" width="93.28515625" style="29" customWidth="1"/>
    <col min="3" max="3" width="16.140625" style="28" customWidth="1"/>
    <col min="4" max="4" width="11.140625" style="28" bestFit="1" customWidth="1"/>
    <col min="5" max="5" width="16.85546875" style="28" bestFit="1" customWidth="1"/>
    <col min="6" max="6" width="11.28515625" style="28" bestFit="1" customWidth="1"/>
    <col min="7" max="7" width="16.85546875" style="28" bestFit="1" customWidth="1"/>
    <col min="8" max="8" width="11.42578125" style="28" bestFit="1" customWidth="1"/>
    <col min="9" max="9" width="16.85546875" style="28" bestFit="1" customWidth="1"/>
    <col min="10" max="10" width="11.42578125" style="28" bestFit="1" customWidth="1"/>
    <col min="11" max="11" width="16.85546875" style="28" bestFit="1" customWidth="1"/>
    <col min="12" max="16384" width="8.7109375" style="28"/>
  </cols>
  <sheetData>
    <row r="1" spans="1:11" ht="15">
      <c r="A1" s="28" t="s">
        <v>2</v>
      </c>
    </row>
    <row r="3" spans="1:11">
      <c r="A3" s="30" t="s">
        <v>3</v>
      </c>
      <c r="B3" s="31"/>
      <c r="C3" s="32"/>
      <c r="D3" s="32" t="s">
        <v>4</v>
      </c>
      <c r="E3" s="32"/>
      <c r="F3" s="32" t="s">
        <v>5</v>
      </c>
      <c r="G3" s="32"/>
      <c r="H3" s="32" t="s">
        <v>6</v>
      </c>
      <c r="I3" s="32"/>
      <c r="J3" s="32" t="s">
        <v>7</v>
      </c>
      <c r="K3" s="32"/>
    </row>
    <row r="4" spans="1:11">
      <c r="A4" s="32"/>
      <c r="B4" s="31"/>
      <c r="C4" s="32" t="s">
        <v>8</v>
      </c>
      <c r="D4" s="32" t="s">
        <v>9</v>
      </c>
      <c r="E4" s="32" t="s">
        <v>10</v>
      </c>
      <c r="F4" s="32" t="s">
        <v>9</v>
      </c>
      <c r="G4" s="32" t="s">
        <v>10</v>
      </c>
      <c r="H4" s="32" t="s">
        <v>9</v>
      </c>
      <c r="I4" s="32" t="s">
        <v>10</v>
      </c>
      <c r="J4" s="32"/>
      <c r="K4" s="32" t="s">
        <v>10</v>
      </c>
    </row>
    <row r="5" spans="1:11">
      <c r="A5" s="32"/>
      <c r="B5" s="31"/>
      <c r="C5" s="32"/>
      <c r="D5" s="32"/>
      <c r="E5" s="32"/>
      <c r="F5" s="32"/>
      <c r="G5" s="32"/>
      <c r="H5" s="32"/>
      <c r="I5" s="32"/>
      <c r="J5" s="32"/>
      <c r="K5" s="32"/>
    </row>
    <row r="6" spans="1:11" ht="30.95">
      <c r="A6" s="32">
        <v>1.1000000000000001</v>
      </c>
      <c r="B6" s="33" t="s">
        <v>11</v>
      </c>
      <c r="C6" s="34">
        <v>0.35</v>
      </c>
      <c r="D6" s="32">
        <v>3</v>
      </c>
      <c r="E6" s="35">
        <f>D6*0.35</f>
        <v>1.0499999999999998</v>
      </c>
      <c r="F6" s="32">
        <v>3</v>
      </c>
      <c r="G6" s="32">
        <f>F6*0.35</f>
        <v>1.0499999999999998</v>
      </c>
      <c r="H6" s="32">
        <v>4</v>
      </c>
      <c r="I6" s="32">
        <f>H6*0.35</f>
        <v>1.4</v>
      </c>
      <c r="J6" s="32">
        <v>5</v>
      </c>
      <c r="K6" s="32">
        <f>J6*0.35</f>
        <v>1.75</v>
      </c>
    </row>
    <row r="7" spans="1:11">
      <c r="A7" s="32">
        <v>1.2</v>
      </c>
      <c r="B7" s="33" t="s">
        <v>12</v>
      </c>
      <c r="C7" s="34">
        <v>0.25</v>
      </c>
      <c r="D7" s="32">
        <v>3</v>
      </c>
      <c r="E7" s="35">
        <f>D7*0.25</f>
        <v>0.75</v>
      </c>
      <c r="F7" s="32">
        <v>3</v>
      </c>
      <c r="G7" s="32">
        <f>F7*0.25</f>
        <v>0.75</v>
      </c>
      <c r="H7" s="32">
        <v>4</v>
      </c>
      <c r="I7" s="32">
        <f>H7*0.25</f>
        <v>1</v>
      </c>
      <c r="J7" s="32">
        <v>5</v>
      </c>
      <c r="K7" s="32">
        <f>J7*0.25</f>
        <v>1.25</v>
      </c>
    </row>
    <row r="8" spans="1:11">
      <c r="A8" s="32">
        <v>1.3</v>
      </c>
      <c r="B8" s="31" t="s">
        <v>13</v>
      </c>
      <c r="C8" s="34">
        <v>0.15</v>
      </c>
      <c r="D8" s="32">
        <v>3</v>
      </c>
      <c r="E8" s="35">
        <f>D8*0.15</f>
        <v>0.44999999999999996</v>
      </c>
      <c r="F8" s="32">
        <v>1</v>
      </c>
      <c r="G8" s="32">
        <f>F8*0.15</f>
        <v>0.15</v>
      </c>
      <c r="H8" s="32">
        <v>4</v>
      </c>
      <c r="I8" s="32">
        <f>H8*0.15</f>
        <v>0.6</v>
      </c>
      <c r="J8" s="32">
        <v>4</v>
      </c>
      <c r="K8" s="32">
        <f>J8*0.15</f>
        <v>0.6</v>
      </c>
    </row>
    <row r="9" spans="1:11" ht="30.95">
      <c r="A9" s="32">
        <v>1.4</v>
      </c>
      <c r="B9" s="33" t="s">
        <v>14</v>
      </c>
      <c r="C9" s="34">
        <v>0.25</v>
      </c>
      <c r="D9" s="32">
        <v>2</v>
      </c>
      <c r="E9" s="35">
        <f>D9*0.25</f>
        <v>0.5</v>
      </c>
      <c r="F9" s="32">
        <v>3</v>
      </c>
      <c r="G9" s="32">
        <f>F9*0.25</f>
        <v>0.75</v>
      </c>
      <c r="H9" s="32">
        <v>3</v>
      </c>
      <c r="I9" s="32">
        <f>H9*0.25</f>
        <v>0.75</v>
      </c>
      <c r="J9" s="32">
        <v>5</v>
      </c>
      <c r="K9" s="32">
        <f>J9*0.25</f>
        <v>1.25</v>
      </c>
    </row>
    <row r="10" spans="1:11">
      <c r="A10" s="32"/>
      <c r="B10" s="33"/>
      <c r="C10" s="34"/>
      <c r="D10" s="32"/>
      <c r="E10" s="35"/>
      <c r="F10" s="32"/>
      <c r="G10" s="32"/>
      <c r="H10" s="32"/>
      <c r="I10" s="32"/>
      <c r="J10" s="32"/>
      <c r="K10" s="32"/>
    </row>
    <row r="11" spans="1:11">
      <c r="A11" s="32"/>
      <c r="B11" s="33" t="s">
        <v>15</v>
      </c>
      <c r="C11" s="34"/>
      <c r="D11" s="32"/>
      <c r="E11" s="35">
        <f>SUM(E6:E10)</f>
        <v>2.75</v>
      </c>
      <c r="F11" s="32"/>
      <c r="G11" s="35">
        <f>SUM(G6:G10)</f>
        <v>2.6999999999999997</v>
      </c>
      <c r="H11" s="32"/>
      <c r="I11" s="35">
        <f>SUM(I6:I10)</f>
        <v>3.75</v>
      </c>
      <c r="J11" s="32"/>
      <c r="K11" s="35">
        <f>SUM(K6:K10)</f>
        <v>4.8499999999999996</v>
      </c>
    </row>
    <row r="13" spans="1:11">
      <c r="A13" s="30" t="s">
        <v>16</v>
      </c>
      <c r="B13" s="31"/>
      <c r="C13" s="32"/>
      <c r="D13" s="32" t="s">
        <v>4</v>
      </c>
      <c r="E13" s="32"/>
      <c r="F13" s="32" t="s">
        <v>5</v>
      </c>
      <c r="G13" s="32"/>
      <c r="H13" s="32" t="s">
        <v>6</v>
      </c>
      <c r="I13" s="32"/>
      <c r="J13" s="32" t="s">
        <v>7</v>
      </c>
      <c r="K13" s="32"/>
    </row>
    <row r="14" spans="1:11">
      <c r="A14" s="32"/>
      <c r="B14" s="31"/>
      <c r="C14" s="32" t="s">
        <v>8</v>
      </c>
      <c r="D14" s="32" t="s">
        <v>9</v>
      </c>
      <c r="E14" s="32" t="s">
        <v>10</v>
      </c>
      <c r="F14" s="32" t="s">
        <v>9</v>
      </c>
      <c r="G14" s="32" t="s">
        <v>10</v>
      </c>
      <c r="H14" s="32" t="s">
        <v>9</v>
      </c>
      <c r="I14" s="32" t="s">
        <v>10</v>
      </c>
      <c r="J14" s="32"/>
      <c r="K14" s="32" t="s">
        <v>10</v>
      </c>
    </row>
    <row r="15" spans="1:11">
      <c r="A15" s="32"/>
      <c r="B15" s="31"/>
      <c r="C15" s="32"/>
      <c r="D15" s="32"/>
      <c r="E15" s="32"/>
      <c r="F15" s="32"/>
      <c r="G15" s="32"/>
      <c r="H15" s="32"/>
      <c r="I15" s="32"/>
      <c r="J15" s="32"/>
      <c r="K15" s="32"/>
    </row>
    <row r="16" spans="1:11" ht="30.95">
      <c r="A16" s="30">
        <v>2.1</v>
      </c>
      <c r="B16" s="33" t="s">
        <v>17</v>
      </c>
      <c r="C16" s="34">
        <v>0.4</v>
      </c>
      <c r="D16" s="32">
        <v>2</v>
      </c>
      <c r="E16" s="35">
        <f>D16*0.4</f>
        <v>0.8</v>
      </c>
      <c r="F16" s="32">
        <v>3</v>
      </c>
      <c r="G16" s="35">
        <f>F16*0.4</f>
        <v>1.2000000000000002</v>
      </c>
      <c r="H16" s="32">
        <v>4</v>
      </c>
      <c r="I16" s="35">
        <f>H16*0.4</f>
        <v>1.6</v>
      </c>
      <c r="J16" s="32">
        <v>4</v>
      </c>
      <c r="K16" s="35">
        <f>J16*0.4</f>
        <v>1.6</v>
      </c>
    </row>
    <row r="17" spans="1:11" ht="30.95">
      <c r="A17" s="30">
        <v>2.2000000000000002</v>
      </c>
      <c r="B17" s="33" t="s">
        <v>18</v>
      </c>
      <c r="C17" s="34">
        <v>0.4</v>
      </c>
      <c r="D17" s="32">
        <v>3</v>
      </c>
      <c r="E17" s="35">
        <f>D17*0.4</f>
        <v>1.2000000000000002</v>
      </c>
      <c r="F17" s="32">
        <v>2</v>
      </c>
      <c r="G17" s="35">
        <f>F17*0.4</f>
        <v>0.8</v>
      </c>
      <c r="H17" s="32">
        <v>4</v>
      </c>
      <c r="I17" s="35">
        <f>H17*0.4</f>
        <v>1.6</v>
      </c>
      <c r="J17" s="32">
        <v>5</v>
      </c>
      <c r="K17" s="35">
        <f>J17*0.4</f>
        <v>2</v>
      </c>
    </row>
    <row r="18" spans="1:11" ht="30.95">
      <c r="A18" s="30">
        <v>2.2999999999999998</v>
      </c>
      <c r="B18" s="33" t="s">
        <v>19</v>
      </c>
      <c r="C18" s="34">
        <v>0.2</v>
      </c>
      <c r="D18" s="32">
        <v>2</v>
      </c>
      <c r="E18" s="35">
        <f>D18*0.2</f>
        <v>0.4</v>
      </c>
      <c r="F18" s="32">
        <v>3</v>
      </c>
      <c r="G18" s="35">
        <f>F18*0.2</f>
        <v>0.60000000000000009</v>
      </c>
      <c r="H18" s="32">
        <v>3</v>
      </c>
      <c r="I18" s="35">
        <f>H18*0.2</f>
        <v>0.60000000000000009</v>
      </c>
      <c r="J18" s="32">
        <v>5</v>
      </c>
      <c r="K18" s="35">
        <f>J18*0.2</f>
        <v>1</v>
      </c>
    </row>
    <row r="19" spans="1:11">
      <c r="A19" s="32"/>
      <c r="B19" s="33"/>
      <c r="C19" s="34"/>
      <c r="D19" s="32"/>
      <c r="E19" s="35"/>
      <c r="F19" s="32"/>
      <c r="G19" s="35"/>
      <c r="H19" s="32"/>
      <c r="I19" s="35"/>
      <c r="J19" s="32"/>
      <c r="K19" s="35"/>
    </row>
    <row r="20" spans="1:11">
      <c r="A20" s="32"/>
      <c r="B20" s="33" t="s">
        <v>15</v>
      </c>
      <c r="C20" s="34"/>
      <c r="D20" s="32"/>
      <c r="E20" s="35">
        <f>SUM(E15:E19)</f>
        <v>2.4</v>
      </c>
      <c r="F20" s="32"/>
      <c r="G20" s="35">
        <f>SUM(G15:G19)</f>
        <v>2.6</v>
      </c>
      <c r="H20" s="32"/>
      <c r="I20" s="35">
        <f>SUM(I15:I19)</f>
        <v>3.8000000000000003</v>
      </c>
      <c r="J20" s="32"/>
      <c r="K20" s="35">
        <f>SUM(K15:K19)</f>
        <v>4.5999999999999996</v>
      </c>
    </row>
    <row r="22" spans="1:11">
      <c r="A22" s="30" t="s">
        <v>20</v>
      </c>
      <c r="B22" s="33"/>
      <c r="C22" s="32"/>
      <c r="D22" s="32" t="s">
        <v>4</v>
      </c>
      <c r="E22" s="32"/>
      <c r="F22" s="32" t="s">
        <v>5</v>
      </c>
      <c r="G22" s="32"/>
      <c r="H22" s="32" t="s">
        <v>6</v>
      </c>
      <c r="I22" s="32"/>
      <c r="J22" s="32" t="s">
        <v>7</v>
      </c>
      <c r="K22" s="32"/>
    </row>
    <row r="23" spans="1:11">
      <c r="A23" s="32"/>
      <c r="B23" s="31"/>
      <c r="C23" s="32" t="s">
        <v>8</v>
      </c>
      <c r="D23" s="32" t="s">
        <v>9</v>
      </c>
      <c r="E23" s="32" t="s">
        <v>10</v>
      </c>
      <c r="F23" s="32" t="s">
        <v>9</v>
      </c>
      <c r="G23" s="32" t="s">
        <v>10</v>
      </c>
      <c r="H23" s="32" t="s">
        <v>9</v>
      </c>
      <c r="I23" s="32" t="s">
        <v>10</v>
      </c>
      <c r="J23" s="32"/>
      <c r="K23" s="32" t="s">
        <v>10</v>
      </c>
    </row>
    <row r="24" spans="1:11">
      <c r="A24" s="32"/>
      <c r="B24" s="31"/>
      <c r="C24" s="32"/>
      <c r="D24" s="32"/>
      <c r="E24" s="32"/>
      <c r="F24" s="32"/>
      <c r="G24" s="32"/>
      <c r="H24" s="32"/>
      <c r="I24" s="32"/>
      <c r="J24" s="32"/>
      <c r="K24" s="32"/>
    </row>
    <row r="25" spans="1:11" ht="29.25" customHeight="1">
      <c r="A25" s="32">
        <v>3.1</v>
      </c>
      <c r="B25" s="33" t="s">
        <v>21</v>
      </c>
      <c r="C25" s="34">
        <v>0.3</v>
      </c>
      <c r="D25" s="32">
        <v>3</v>
      </c>
      <c r="E25" s="35">
        <f>D25*0.3</f>
        <v>0.89999999999999991</v>
      </c>
      <c r="F25" s="32">
        <v>3</v>
      </c>
      <c r="G25" s="35">
        <f>F25*0.3</f>
        <v>0.89999999999999991</v>
      </c>
      <c r="H25" s="32">
        <v>4</v>
      </c>
      <c r="I25" s="35">
        <f>H25*0.3</f>
        <v>1.2</v>
      </c>
      <c r="J25" s="32">
        <v>4</v>
      </c>
      <c r="K25" s="35">
        <f>J25*0.3</f>
        <v>1.2</v>
      </c>
    </row>
    <row r="26" spans="1:11" ht="30.95">
      <c r="A26" s="32">
        <v>3.2</v>
      </c>
      <c r="B26" s="33" t="s">
        <v>22</v>
      </c>
      <c r="C26" s="34">
        <v>0.7</v>
      </c>
      <c r="D26" s="32">
        <v>4</v>
      </c>
      <c r="E26" s="35">
        <f>D26*0.7</f>
        <v>2.8</v>
      </c>
      <c r="F26" s="32">
        <v>3</v>
      </c>
      <c r="G26" s="35">
        <f>F26*0.7</f>
        <v>2.0999999999999996</v>
      </c>
      <c r="H26" s="32">
        <v>4</v>
      </c>
      <c r="I26" s="35">
        <f>H26*0.7</f>
        <v>2.8</v>
      </c>
      <c r="J26" s="32">
        <v>5</v>
      </c>
      <c r="K26" s="35">
        <f>J26*0.7</f>
        <v>3.5</v>
      </c>
    </row>
    <row r="27" spans="1:11">
      <c r="A27" s="32"/>
      <c r="B27" s="33"/>
      <c r="C27" s="34"/>
      <c r="D27" s="32"/>
      <c r="E27" s="35"/>
      <c r="F27" s="32"/>
      <c r="G27" s="35"/>
      <c r="H27" s="32"/>
      <c r="I27" s="35"/>
      <c r="J27" s="32"/>
      <c r="K27" s="35"/>
    </row>
    <row r="28" spans="1:11">
      <c r="A28" s="32"/>
      <c r="B28" s="33" t="s">
        <v>15</v>
      </c>
      <c r="C28" s="34"/>
      <c r="D28" s="32"/>
      <c r="E28" s="35">
        <f>SUM(E23:E27)</f>
        <v>3.6999999999999997</v>
      </c>
      <c r="F28" s="32"/>
      <c r="G28" s="35">
        <f>SUM(G23:G27)</f>
        <v>2.9999999999999996</v>
      </c>
      <c r="H28" s="32"/>
      <c r="I28" s="35">
        <f>SUM(I23:I27)</f>
        <v>4</v>
      </c>
      <c r="J28" s="32"/>
      <c r="K28" s="35">
        <f>SUM(K23:K27)</f>
        <v>4.7</v>
      </c>
    </row>
    <row r="30" spans="1:11">
      <c r="A30" s="30" t="s">
        <v>23</v>
      </c>
      <c r="B30" s="33"/>
      <c r="C30" s="30"/>
      <c r="D30" s="32"/>
      <c r="E30" s="32"/>
      <c r="F30" s="32"/>
      <c r="G30" s="32"/>
      <c r="H30" s="32"/>
      <c r="I30" s="32"/>
      <c r="J30" s="32"/>
      <c r="K30" s="32"/>
    </row>
    <row r="31" spans="1:11">
      <c r="A31" s="30"/>
      <c r="B31" s="33"/>
      <c r="C31" s="32" t="s">
        <v>8</v>
      </c>
      <c r="D31" s="32" t="s">
        <v>4</v>
      </c>
      <c r="E31" s="32"/>
      <c r="F31" s="32" t="s">
        <v>5</v>
      </c>
      <c r="G31" s="32"/>
      <c r="H31" s="32" t="s">
        <v>6</v>
      </c>
      <c r="I31" s="32"/>
      <c r="J31" s="32" t="s">
        <v>7</v>
      </c>
      <c r="K31" s="32"/>
    </row>
    <row r="32" spans="1:11">
      <c r="A32" s="30"/>
      <c r="B32" s="33"/>
      <c r="C32" s="30"/>
      <c r="D32" s="32" t="s">
        <v>9</v>
      </c>
      <c r="E32" s="32" t="s">
        <v>10</v>
      </c>
      <c r="F32" s="32" t="s">
        <v>9</v>
      </c>
      <c r="G32" s="32" t="s">
        <v>10</v>
      </c>
      <c r="H32" s="32" t="s">
        <v>9</v>
      </c>
      <c r="I32" s="32" t="s">
        <v>10</v>
      </c>
      <c r="J32" s="32"/>
      <c r="K32" s="32" t="s">
        <v>10</v>
      </c>
    </row>
    <row r="33" spans="1:11">
      <c r="A33" s="30"/>
      <c r="B33" s="33"/>
      <c r="C33" s="30"/>
      <c r="D33" s="32"/>
      <c r="E33" s="32"/>
      <c r="F33" s="32"/>
      <c r="G33" s="32"/>
      <c r="H33" s="32"/>
      <c r="I33" s="32"/>
      <c r="J33" s="32"/>
      <c r="K33" s="32"/>
    </row>
    <row r="34" spans="1:11">
      <c r="A34" s="30">
        <v>4.0999999999999996</v>
      </c>
      <c r="B34" s="33" t="s">
        <v>24</v>
      </c>
      <c r="C34" s="34">
        <v>0.35</v>
      </c>
      <c r="D34" s="32">
        <v>4</v>
      </c>
      <c r="E34" s="32">
        <f>D34*0.35</f>
        <v>1.4</v>
      </c>
      <c r="F34" s="32">
        <v>4</v>
      </c>
      <c r="G34" s="32">
        <f>F34*0.35</f>
        <v>1.4</v>
      </c>
      <c r="H34" s="32">
        <v>3</v>
      </c>
      <c r="I34" s="32">
        <f>H34*0.35</f>
        <v>1.0499999999999998</v>
      </c>
      <c r="J34" s="32">
        <v>5</v>
      </c>
      <c r="K34" s="32">
        <f>J34*0.35</f>
        <v>1.75</v>
      </c>
    </row>
    <row r="35" spans="1:11" ht="30.95">
      <c r="A35" s="30">
        <v>4.2</v>
      </c>
      <c r="B35" s="33" t="s">
        <v>25</v>
      </c>
      <c r="C35" s="34">
        <v>0.3</v>
      </c>
      <c r="D35" s="32">
        <v>3</v>
      </c>
      <c r="E35" s="32">
        <f>D35*0.3</f>
        <v>0.89999999999999991</v>
      </c>
      <c r="F35" s="32">
        <v>3</v>
      </c>
      <c r="G35" s="32">
        <f>F35*0.3</f>
        <v>0.89999999999999991</v>
      </c>
      <c r="H35" s="32">
        <v>3</v>
      </c>
      <c r="I35" s="32">
        <f>H35*0.3</f>
        <v>0.89999999999999991</v>
      </c>
      <c r="J35" s="32">
        <v>4</v>
      </c>
      <c r="K35" s="32">
        <f>J35*0.3</f>
        <v>1.2</v>
      </c>
    </row>
    <row r="36" spans="1:11" ht="30.95">
      <c r="A36" s="30">
        <v>4.3</v>
      </c>
      <c r="B36" s="33" t="s">
        <v>26</v>
      </c>
      <c r="C36" s="34">
        <v>0.35</v>
      </c>
      <c r="D36" s="32">
        <v>3</v>
      </c>
      <c r="E36" s="32">
        <f>D36*0.35</f>
        <v>1.0499999999999998</v>
      </c>
      <c r="F36" s="32">
        <v>4</v>
      </c>
      <c r="G36" s="32">
        <f>F36*0.35</f>
        <v>1.4</v>
      </c>
      <c r="H36" s="32">
        <v>5</v>
      </c>
      <c r="I36" s="32">
        <f>H36*0.35</f>
        <v>1.75</v>
      </c>
      <c r="J36" s="32">
        <v>5</v>
      </c>
      <c r="K36" s="32">
        <f>J36*0.35</f>
        <v>1.75</v>
      </c>
    </row>
    <row r="37" spans="1:11">
      <c r="A37" s="32"/>
      <c r="B37" s="33"/>
      <c r="C37" s="34"/>
      <c r="D37" s="32"/>
      <c r="E37" s="35"/>
      <c r="F37" s="32"/>
      <c r="G37" s="35"/>
      <c r="H37" s="32"/>
      <c r="I37" s="35"/>
      <c r="J37" s="32"/>
      <c r="K37" s="35"/>
    </row>
    <row r="38" spans="1:11">
      <c r="A38" s="32"/>
      <c r="B38" s="33" t="s">
        <v>15</v>
      </c>
      <c r="C38" s="34"/>
      <c r="D38" s="32"/>
      <c r="E38" s="35">
        <f>SUM(E33:E37)</f>
        <v>3.3499999999999996</v>
      </c>
      <c r="F38" s="32"/>
      <c r="G38" s="35">
        <f>SUM(G33:G37)</f>
        <v>3.6999999999999997</v>
      </c>
      <c r="H38" s="32"/>
      <c r="I38" s="35">
        <f>SUM(I33:I37)</f>
        <v>3.6999999999999997</v>
      </c>
      <c r="J38" s="32"/>
      <c r="K38" s="35">
        <f>SUM(K33:K37)</f>
        <v>4.7</v>
      </c>
    </row>
    <row r="40" spans="1:11">
      <c r="B40" s="31" t="s">
        <v>27</v>
      </c>
      <c r="C40" s="32"/>
      <c r="D40" s="32"/>
      <c r="E40" s="35">
        <f>AVERAGE(E38:E39,E28,E20,E11)</f>
        <v>3.05</v>
      </c>
      <c r="F40" s="35"/>
      <c r="G40" s="35">
        <f t="shared" ref="G40:K40" si="0">AVERAGE(G38:G39,G28,G20,G11)</f>
        <v>2.9999999999999996</v>
      </c>
      <c r="H40" s="35"/>
      <c r="I40" s="35">
        <f t="shared" si="0"/>
        <v>3.8125</v>
      </c>
      <c r="J40" s="35"/>
      <c r="K40" s="35">
        <f t="shared" si="0"/>
        <v>4.7125000000000004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9D85-43FF-48C2-B48A-58090D2B57DF}">
  <dimension ref="A1:K9"/>
  <sheetViews>
    <sheetView workbookViewId="0">
      <selection activeCell="E28" sqref="E28"/>
    </sheetView>
  </sheetViews>
  <sheetFormatPr defaultColWidth="9.140625" defaultRowHeight="15.6"/>
  <cols>
    <col min="1" max="1" width="9.140625" style="18" customWidth="1"/>
    <col min="2" max="2" width="97.7109375" style="18" customWidth="1"/>
    <col min="3" max="3" width="15.7109375" style="18" bestFit="1" customWidth="1"/>
    <col min="4" max="4" width="11.140625" style="18" bestFit="1" customWidth="1"/>
    <col min="5" max="5" width="16.85546875" style="18" bestFit="1" customWidth="1"/>
    <col min="6" max="6" width="11.28515625" style="18" bestFit="1" customWidth="1"/>
    <col min="7" max="7" width="16.85546875" style="18" bestFit="1" customWidth="1"/>
    <col min="8" max="8" width="11.42578125" style="18" bestFit="1" customWidth="1"/>
    <col min="9" max="9" width="16.85546875" style="18" bestFit="1" customWidth="1"/>
    <col min="10" max="10" width="11.42578125" style="18" bestFit="1" customWidth="1"/>
    <col min="11" max="11" width="16.85546875" style="18" bestFit="1" customWidth="1"/>
    <col min="12" max="16384" width="9.140625" style="18"/>
  </cols>
  <sheetData>
    <row r="1" spans="1:11">
      <c r="A1" s="18" t="s">
        <v>28</v>
      </c>
    </row>
    <row r="3" spans="1:11">
      <c r="A3" s="30" t="s">
        <v>29</v>
      </c>
      <c r="B3" s="31"/>
      <c r="C3" s="32"/>
      <c r="D3" s="32" t="s">
        <v>4</v>
      </c>
      <c r="E3" s="32"/>
      <c r="F3" s="32" t="s">
        <v>5</v>
      </c>
      <c r="G3" s="32"/>
      <c r="H3" s="32" t="s">
        <v>6</v>
      </c>
      <c r="I3" s="32"/>
      <c r="J3" s="32" t="s">
        <v>7</v>
      </c>
      <c r="K3" s="32"/>
    </row>
    <row r="4" spans="1:11">
      <c r="A4" s="32"/>
      <c r="B4" s="31"/>
      <c r="C4" s="32" t="s">
        <v>8</v>
      </c>
      <c r="D4" s="32" t="s">
        <v>9</v>
      </c>
      <c r="E4" s="32" t="s">
        <v>10</v>
      </c>
      <c r="F4" s="32" t="s">
        <v>9</v>
      </c>
      <c r="G4" s="32" t="s">
        <v>10</v>
      </c>
      <c r="H4" s="32" t="s">
        <v>9</v>
      </c>
      <c r="I4" s="32" t="s">
        <v>10</v>
      </c>
      <c r="J4" s="32"/>
      <c r="K4" s="32" t="s">
        <v>10</v>
      </c>
    </row>
    <row r="5" spans="1:11">
      <c r="A5" s="50"/>
      <c r="B5" s="45"/>
      <c r="C5" s="50"/>
      <c r="D5" s="50"/>
      <c r="E5" s="50"/>
      <c r="F5" s="50"/>
      <c r="G5" s="50"/>
      <c r="H5" s="50"/>
      <c r="I5" s="50"/>
      <c r="J5" s="50"/>
      <c r="K5" s="50"/>
    </row>
    <row r="6" spans="1:11" ht="30.95">
      <c r="A6" s="46">
        <v>1.1000000000000001</v>
      </c>
      <c r="B6" s="47" t="s">
        <v>30</v>
      </c>
      <c r="C6" s="48">
        <v>0.5</v>
      </c>
      <c r="D6" s="46">
        <v>3</v>
      </c>
      <c r="E6" s="49">
        <f>D6*0.5</f>
        <v>1.5</v>
      </c>
      <c r="F6" s="46">
        <v>3</v>
      </c>
      <c r="G6" s="49">
        <f>F6*0.5</f>
        <v>1.5</v>
      </c>
      <c r="H6" s="46">
        <v>4</v>
      </c>
      <c r="I6" s="46">
        <f>H6*0.5</f>
        <v>2</v>
      </c>
      <c r="J6" s="46">
        <v>5</v>
      </c>
      <c r="K6" s="46">
        <f>J6*0.5</f>
        <v>2.5</v>
      </c>
    </row>
    <row r="7" spans="1:11" ht="30">
      <c r="A7" s="46">
        <v>1.2</v>
      </c>
      <c r="B7" s="47" t="s">
        <v>31</v>
      </c>
      <c r="C7" s="48">
        <v>0.5</v>
      </c>
      <c r="D7" s="46">
        <v>2</v>
      </c>
      <c r="E7" s="49">
        <f>D7*0.5</f>
        <v>1</v>
      </c>
      <c r="F7" s="46">
        <v>4</v>
      </c>
      <c r="G7" s="49">
        <f>F7*0.5</f>
        <v>2</v>
      </c>
      <c r="H7" s="46">
        <v>3</v>
      </c>
      <c r="I7" s="46">
        <f>H7*0.5</f>
        <v>1.5</v>
      </c>
      <c r="J7" s="46">
        <v>4</v>
      </c>
      <c r="K7" s="46">
        <f>J7*0.5</f>
        <v>2</v>
      </c>
    </row>
    <row r="9" spans="1:11">
      <c r="A9" s="27"/>
      <c r="B9" s="31" t="s">
        <v>32</v>
      </c>
      <c r="C9" s="32">
        <v>100</v>
      </c>
      <c r="D9" s="32"/>
      <c r="E9" s="35">
        <f>SUM(E6:E8)</f>
        <v>2.5</v>
      </c>
      <c r="F9" s="35"/>
      <c r="G9" s="35">
        <f t="shared" ref="F9:G9" si="0">SUM(G6:G8)</f>
        <v>3.5</v>
      </c>
      <c r="H9" s="35"/>
      <c r="I9" s="35">
        <f>SUM(I6:I8)</f>
        <v>3.5</v>
      </c>
      <c r="J9" s="35"/>
      <c r="K9" s="35">
        <f>SUM(K6:K8)</f>
        <v>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BF9D3-F54D-44DF-8030-66FFDADC815F}">
  <dimension ref="A1:K16"/>
  <sheetViews>
    <sheetView workbookViewId="0">
      <selection activeCell="B8" sqref="B8"/>
    </sheetView>
  </sheetViews>
  <sheetFormatPr defaultColWidth="9.140625" defaultRowHeight="15.6"/>
  <cols>
    <col min="1" max="1" width="9.140625" style="18" customWidth="1"/>
    <col min="2" max="2" width="97.7109375" style="18" customWidth="1"/>
    <col min="3" max="3" width="15.7109375" style="18" bestFit="1" customWidth="1"/>
    <col min="4" max="4" width="11.140625" style="18" bestFit="1" customWidth="1"/>
    <col min="5" max="5" width="16.85546875" style="18" bestFit="1" customWidth="1"/>
    <col min="6" max="6" width="11.28515625" style="18" bestFit="1" customWidth="1"/>
    <col min="7" max="7" width="16.85546875" style="18" bestFit="1" customWidth="1"/>
    <col min="8" max="8" width="11.42578125" style="18" bestFit="1" customWidth="1"/>
    <col min="9" max="9" width="16.85546875" style="18" bestFit="1" customWidth="1"/>
    <col min="10" max="10" width="11.42578125" style="18" bestFit="1" customWidth="1"/>
    <col min="11" max="11" width="16.85546875" style="18" bestFit="1" customWidth="1"/>
    <col min="12" max="16384" width="9.140625" style="18"/>
  </cols>
  <sheetData>
    <row r="1" spans="1:11">
      <c r="A1" s="18" t="s">
        <v>33</v>
      </c>
    </row>
    <row r="3" spans="1:11">
      <c r="A3" s="30" t="s">
        <v>34</v>
      </c>
      <c r="B3" s="31"/>
      <c r="C3" s="32"/>
      <c r="D3" s="32" t="s">
        <v>4</v>
      </c>
      <c r="E3" s="32"/>
      <c r="F3" s="32" t="s">
        <v>5</v>
      </c>
      <c r="G3" s="32"/>
      <c r="H3" s="32" t="s">
        <v>6</v>
      </c>
      <c r="I3" s="32"/>
      <c r="J3" s="32" t="s">
        <v>7</v>
      </c>
      <c r="K3" s="32"/>
    </row>
    <row r="4" spans="1:11">
      <c r="A4" s="32"/>
      <c r="B4" s="31"/>
      <c r="C4" s="32" t="s">
        <v>8</v>
      </c>
      <c r="D4" s="32" t="s">
        <v>9</v>
      </c>
      <c r="E4" s="32" t="s">
        <v>10</v>
      </c>
      <c r="F4" s="32" t="s">
        <v>9</v>
      </c>
      <c r="G4" s="32" t="s">
        <v>10</v>
      </c>
      <c r="H4" s="32" t="s">
        <v>9</v>
      </c>
      <c r="I4" s="32" t="s">
        <v>10</v>
      </c>
      <c r="J4" s="32" t="s">
        <v>9</v>
      </c>
      <c r="K4" s="32" t="s">
        <v>10</v>
      </c>
    </row>
    <row r="5" spans="1:11" ht="15">
      <c r="A5" s="32"/>
      <c r="B5" s="45"/>
      <c r="C5" s="32"/>
      <c r="D5" s="32"/>
      <c r="E5" s="32"/>
      <c r="F5" s="32"/>
      <c r="G5" s="32"/>
      <c r="H5" s="32"/>
      <c r="I5" s="32"/>
      <c r="J5" s="32"/>
      <c r="K5" s="32"/>
    </row>
    <row r="6" spans="1:11" ht="42.75">
      <c r="A6" s="43">
        <v>1.1000000000000001</v>
      </c>
      <c r="B6" s="42" t="s">
        <v>35</v>
      </c>
      <c r="C6" s="44">
        <v>0.3</v>
      </c>
      <c r="D6" s="32">
        <v>3</v>
      </c>
      <c r="E6" s="35">
        <f>D6*0.3</f>
        <v>0.89999999999999991</v>
      </c>
      <c r="F6" s="37">
        <v>3</v>
      </c>
      <c r="G6" s="35">
        <f>F6*0.3</f>
        <v>0.89999999999999991</v>
      </c>
      <c r="H6" s="37">
        <v>4</v>
      </c>
      <c r="I6" s="35">
        <f>H6*0.3</f>
        <v>1.2</v>
      </c>
      <c r="J6" s="32">
        <v>5</v>
      </c>
      <c r="K6" s="35">
        <f>J6*0.2</f>
        <v>1</v>
      </c>
    </row>
    <row r="7" spans="1:11" ht="15">
      <c r="A7" s="36"/>
      <c r="B7" s="36"/>
      <c r="C7" s="28"/>
      <c r="D7" s="28"/>
      <c r="E7" s="28"/>
      <c r="F7" s="38"/>
      <c r="G7" s="28"/>
      <c r="H7" s="37"/>
      <c r="I7" s="28"/>
      <c r="J7" s="28"/>
      <c r="K7" s="28"/>
    </row>
    <row r="8" spans="1:11" ht="57">
      <c r="A8" s="43">
        <v>1.2</v>
      </c>
      <c r="B8" s="42" t="s">
        <v>36</v>
      </c>
      <c r="C8" s="44">
        <v>0.6</v>
      </c>
      <c r="D8" s="32">
        <v>3</v>
      </c>
      <c r="E8" s="35">
        <f>D8*0.6</f>
        <v>1.7999999999999998</v>
      </c>
      <c r="F8" s="37">
        <v>4</v>
      </c>
      <c r="G8" s="35">
        <f>F8*0.6</f>
        <v>2.4</v>
      </c>
      <c r="H8" s="37">
        <v>5</v>
      </c>
      <c r="I8" s="35">
        <f>H8*0.6</f>
        <v>3</v>
      </c>
      <c r="J8" s="35">
        <v>4</v>
      </c>
      <c r="K8" s="35">
        <f>J8*0.3</f>
        <v>1.2</v>
      </c>
    </row>
    <row r="9" spans="1:11">
      <c r="A9" s="36"/>
      <c r="B9" s="36"/>
      <c r="C9" s="36"/>
      <c r="D9" s="36"/>
      <c r="E9" s="36"/>
      <c r="F9" s="39"/>
      <c r="G9" s="36"/>
      <c r="H9" s="37"/>
      <c r="I9" s="36"/>
      <c r="J9" s="36"/>
      <c r="K9" s="36"/>
    </row>
    <row r="10" spans="1:11" ht="28.5">
      <c r="A10" s="43">
        <v>1.3</v>
      </c>
      <c r="B10" s="42" t="s">
        <v>37</v>
      </c>
      <c r="C10" s="44">
        <v>0.1</v>
      </c>
      <c r="D10" s="32">
        <v>3</v>
      </c>
      <c r="E10" s="35">
        <f>D10*0.1</f>
        <v>0.30000000000000004</v>
      </c>
      <c r="F10" s="37">
        <v>2</v>
      </c>
      <c r="G10" s="35">
        <f>F10*0.1</f>
        <v>0.2</v>
      </c>
      <c r="H10" s="37">
        <v>4</v>
      </c>
      <c r="I10" s="35">
        <f>H10*0.1</f>
        <v>0.4</v>
      </c>
      <c r="J10" s="35">
        <v>5</v>
      </c>
      <c r="K10" s="35">
        <f>J10*0.2</f>
        <v>1</v>
      </c>
    </row>
    <row r="11" spans="1:11">
      <c r="A11" s="36"/>
      <c r="B11" s="36"/>
      <c r="C11" s="36"/>
      <c r="D11" s="36"/>
      <c r="E11" s="36"/>
      <c r="F11" s="39"/>
      <c r="G11" s="36"/>
      <c r="H11" s="37"/>
      <c r="I11" s="36"/>
      <c r="J11" s="36"/>
      <c r="K11" s="36"/>
    </row>
    <row r="13" spans="1:11">
      <c r="B13" s="31" t="s">
        <v>38</v>
      </c>
      <c r="C13" s="27"/>
      <c r="D13" s="27"/>
      <c r="E13" s="40">
        <f>SUM(E6:E12)</f>
        <v>3</v>
      </c>
      <c r="F13" s="40"/>
      <c r="G13" s="40">
        <f>SUM(G6:G12)</f>
        <v>3.5</v>
      </c>
      <c r="H13" s="40"/>
      <c r="I13" s="40">
        <f>SUM(I6:I12)</f>
        <v>4.6000000000000005</v>
      </c>
      <c r="J13" s="40"/>
      <c r="K13" s="40">
        <f>SUM(K6:K12)</f>
        <v>3.2</v>
      </c>
    </row>
    <row r="14" spans="1:11" ht="15"/>
    <row r="15" spans="1:11" ht="15"/>
    <row r="16" spans="1:11" ht="15"/>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F17" sqref="F17"/>
    </sheetView>
  </sheetViews>
  <sheetFormatPr defaultColWidth="9.140625" defaultRowHeight="14.1"/>
  <cols>
    <col min="1" max="1" width="41.140625" style="2" customWidth="1"/>
    <col min="2" max="2" width="17.5703125" style="2" customWidth="1"/>
    <col min="3" max="10" width="9.140625" style="2"/>
    <col min="11" max="11" width="12.42578125" style="2" bestFit="1" customWidth="1"/>
    <col min="12" max="16384" width="9.140625" style="2"/>
  </cols>
  <sheetData>
    <row r="1" spans="1:4">
      <c r="A1" s="16" t="s">
        <v>39</v>
      </c>
      <c r="B1" s="1"/>
    </row>
    <row r="2" spans="1:4" ht="14.45">
      <c r="A2" s="1"/>
      <c r="B2" s="16" t="s">
        <v>40</v>
      </c>
      <c r="D2" s="3"/>
    </row>
    <row r="3" spans="1:4" ht="15.6">
      <c r="D3" s="18"/>
    </row>
    <row r="4" spans="1:4" ht="15.6">
      <c r="A4" s="17" t="str">
        <f>'Quality Questions'!D3</f>
        <v>Supplier A</v>
      </c>
      <c r="B4" s="21">
        <v>110000</v>
      </c>
      <c r="C4" s="3"/>
      <c r="D4" s="18"/>
    </row>
    <row r="5" spans="1:4" ht="14.45">
      <c r="A5" s="17" t="str">
        <f>'Quality Questions'!F3</f>
        <v>Supplier B</v>
      </c>
      <c r="B5" s="21">
        <v>130000</v>
      </c>
      <c r="C5" s="3"/>
      <c r="D5" s="3"/>
    </row>
    <row r="6" spans="1:4" ht="15.6">
      <c r="A6" s="17" t="str">
        <f>'Quality Questions'!H3</f>
        <v>Supplier C</v>
      </c>
      <c r="B6" s="21">
        <v>112000</v>
      </c>
      <c r="C6" s="3"/>
      <c r="D6" s="18"/>
    </row>
    <row r="7" spans="1:4" ht="15.6">
      <c r="A7" s="17" t="str">
        <f>'Quality Questions'!J3</f>
        <v>Supplier D</v>
      </c>
      <c r="B7" s="21">
        <v>170000</v>
      </c>
      <c r="C7" s="3"/>
      <c r="D7" s="18"/>
    </row>
    <row r="8" spans="1:4" ht="14.45">
      <c r="D8" s="3"/>
    </row>
    <row r="9" spans="1:4" ht="15.6">
      <c r="D9" s="18"/>
    </row>
    <row r="10" spans="1:4" ht="15.6">
      <c r="D10" s="18"/>
    </row>
    <row r="11" spans="1:4" ht="14.45">
      <c r="D11" s="3"/>
    </row>
  </sheetData>
  <customSheetViews>
    <customSheetView guid="{FF96DE03-8BBA-4035-B4F1-93A76552B8C0}">
      <selection activeCell="I13" sqref="I13"/>
      <pageMargins left="0" right="0" top="0" bottom="0" header="0" footer="0"/>
    </customSheetView>
    <customSheetView guid="{01B11E14-3141-452C-8B16-A882C69D8D99}">
      <selection sqref="A1:E23"/>
      <pageMargins left="0" right="0" top="0" bottom="0" header="0" footer="0"/>
    </customSheetView>
  </customSheetView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DED9-E236-4DA1-B126-0F4BAEFB8FBF}">
  <sheetPr>
    <pageSetUpPr fitToPage="1"/>
  </sheetPr>
  <dimension ref="A1:U16"/>
  <sheetViews>
    <sheetView workbookViewId="0">
      <selection activeCell="D16" sqref="D16"/>
    </sheetView>
  </sheetViews>
  <sheetFormatPr defaultColWidth="9.140625" defaultRowHeight="14.45"/>
  <cols>
    <col min="1" max="1" width="18.140625" style="3" customWidth="1"/>
    <col min="2" max="2" width="17.7109375" style="3" customWidth="1"/>
    <col min="3" max="3" width="15.140625" style="3" customWidth="1"/>
    <col min="4" max="4" width="14.85546875" style="3" customWidth="1"/>
    <col min="5" max="5" width="18.5703125" style="3" customWidth="1"/>
    <col min="6" max="6" width="18.7109375" style="3" customWidth="1"/>
    <col min="7" max="7" width="15.5703125" style="3" customWidth="1"/>
    <col min="8" max="9" width="17.5703125" style="3" customWidth="1"/>
    <col min="10" max="10" width="18.7109375" style="3" customWidth="1"/>
    <col min="11" max="11" width="15.5703125" style="3" customWidth="1"/>
    <col min="12" max="12" width="17.140625" style="3" bestFit="1" customWidth="1"/>
    <col min="13" max="14" width="17.5703125" style="3" customWidth="1"/>
    <col min="15" max="15" width="19.7109375" style="3" customWidth="1"/>
    <col min="16" max="19" width="17.5703125" style="3" customWidth="1"/>
    <col min="20" max="16384" width="9.140625" style="3"/>
  </cols>
  <sheetData>
    <row r="1" spans="1:21" ht="30" customHeight="1">
      <c r="A1" s="7" t="s">
        <v>41</v>
      </c>
    </row>
    <row r="3" spans="1:21" ht="39">
      <c r="A3" s="9" t="s">
        <v>42</v>
      </c>
      <c r="B3" s="10" t="s">
        <v>43</v>
      </c>
      <c r="C3" s="11" t="s">
        <v>44</v>
      </c>
      <c r="D3" s="10" t="s">
        <v>45</v>
      </c>
      <c r="E3" s="10" t="s">
        <v>46</v>
      </c>
      <c r="F3" s="10" t="s">
        <v>47</v>
      </c>
      <c r="G3" s="11" t="s">
        <v>48</v>
      </c>
      <c r="H3" s="10" t="s">
        <v>49</v>
      </c>
      <c r="I3" s="10" t="s">
        <v>50</v>
      </c>
      <c r="J3" s="10" t="s">
        <v>51</v>
      </c>
      <c r="K3" s="11" t="s">
        <v>52</v>
      </c>
      <c r="L3" s="10" t="s">
        <v>53</v>
      </c>
      <c r="M3" s="10" t="s">
        <v>54</v>
      </c>
      <c r="N3" s="10" t="s">
        <v>55</v>
      </c>
      <c r="O3" s="10" t="s">
        <v>56</v>
      </c>
      <c r="P3" s="10" t="s">
        <v>57</v>
      </c>
      <c r="Q3" s="10" t="s">
        <v>58</v>
      </c>
      <c r="R3" s="10" t="s">
        <v>59</v>
      </c>
      <c r="S3" s="10" t="s">
        <v>60</v>
      </c>
      <c r="T3" s="23" t="s">
        <v>61</v>
      </c>
    </row>
    <row r="4" spans="1:21" s="8" customFormat="1" ht="15">
      <c r="A4" s="12" t="str">
        <f>Pricing!A4</f>
        <v>Supplier A</v>
      </c>
      <c r="B4" s="12">
        <v>5</v>
      </c>
      <c r="C4" s="20">
        <f>'Quality Questions'!E40</f>
        <v>3.05</v>
      </c>
      <c r="D4" s="13">
        <v>0.45</v>
      </c>
      <c r="E4" s="19">
        <f t="shared" ref="E4:E7" si="0">C4/B4*D4</f>
        <v>0.27450000000000002</v>
      </c>
      <c r="F4" s="12">
        <v>5</v>
      </c>
      <c r="G4" s="20">
        <f>'Social Value Question'!E9</f>
        <v>2.5</v>
      </c>
      <c r="H4" s="13">
        <v>0.05</v>
      </c>
      <c r="I4" s="19">
        <f t="shared" ref="I4:I7" si="1">G4/F4*H4</f>
        <v>2.5000000000000001E-2</v>
      </c>
      <c r="J4" s="12">
        <v>5</v>
      </c>
      <c r="K4" s="20">
        <f>'Social Value Question'!I9</f>
        <v>3.5</v>
      </c>
      <c r="L4" s="13">
        <v>0.05</v>
      </c>
      <c r="M4" s="13">
        <f t="shared" ref="M4:M7" si="2">K4/J4*L4</f>
        <v>3.4999999999999996E-2</v>
      </c>
      <c r="N4" s="22">
        <f>Pricing!B4</f>
        <v>110000</v>
      </c>
      <c r="O4" s="14">
        <f>N4-$N$8</f>
        <v>0</v>
      </c>
      <c r="P4" s="15">
        <f>$N$8/N4</f>
        <v>1</v>
      </c>
      <c r="Q4" s="15">
        <v>0.45</v>
      </c>
      <c r="R4" s="19">
        <f t="shared" ref="R4:R7" si="3">Q4*P4</f>
        <v>0.45</v>
      </c>
      <c r="S4" s="19">
        <f>R4+M4+I4+E4</f>
        <v>0.78449999999999998</v>
      </c>
      <c r="T4" s="24">
        <v>3</v>
      </c>
      <c r="U4" s="25"/>
    </row>
    <row r="5" spans="1:21" s="8" customFormat="1" ht="15">
      <c r="A5" s="12" t="str">
        <f>Pricing!A5</f>
        <v>Supplier B</v>
      </c>
      <c r="B5" s="12">
        <v>5</v>
      </c>
      <c r="C5" s="20">
        <f>'Quality Questions'!G40</f>
        <v>2.9999999999999996</v>
      </c>
      <c r="D5" s="13">
        <v>0.45</v>
      </c>
      <c r="E5" s="19">
        <f t="shared" si="0"/>
        <v>0.26999999999999996</v>
      </c>
      <c r="F5" s="12">
        <v>5</v>
      </c>
      <c r="G5" s="20">
        <f>'Social Value Question'!G9</f>
        <v>3.5</v>
      </c>
      <c r="H5" s="13">
        <v>0.05</v>
      </c>
      <c r="I5" s="19">
        <f t="shared" si="1"/>
        <v>3.4999999999999996E-2</v>
      </c>
      <c r="J5" s="12">
        <v>5</v>
      </c>
      <c r="K5" s="20">
        <f>'E&amp;D Questions'!G13</f>
        <v>3.5</v>
      </c>
      <c r="L5" s="13">
        <v>0.05</v>
      </c>
      <c r="M5" s="13">
        <f t="shared" si="2"/>
        <v>3.4999999999999996E-2</v>
      </c>
      <c r="N5" s="22">
        <f>Pricing!B5</f>
        <v>130000</v>
      </c>
      <c r="O5" s="14">
        <f>N5-$N$8</f>
        <v>20000</v>
      </c>
      <c r="P5" s="15">
        <f>$N$8/N5</f>
        <v>0.84615384615384615</v>
      </c>
      <c r="Q5" s="15">
        <v>0.45</v>
      </c>
      <c r="R5" s="19">
        <f t="shared" si="3"/>
        <v>0.38076923076923075</v>
      </c>
      <c r="S5" s="19">
        <f t="shared" ref="S5:S7" si="4">R5+M5+I5+E5</f>
        <v>0.72076923076923061</v>
      </c>
      <c r="T5" s="24">
        <v>4</v>
      </c>
    </row>
    <row r="6" spans="1:21" s="8" customFormat="1" ht="15">
      <c r="A6" s="12" t="str">
        <f>Pricing!A6</f>
        <v>Supplier C</v>
      </c>
      <c r="B6" s="12">
        <v>5</v>
      </c>
      <c r="C6" s="20">
        <f>'Quality Questions'!I40</f>
        <v>3.8125</v>
      </c>
      <c r="D6" s="13">
        <v>0.45</v>
      </c>
      <c r="E6" s="19">
        <f t="shared" si="0"/>
        <v>0.34312500000000001</v>
      </c>
      <c r="F6" s="12">
        <v>5</v>
      </c>
      <c r="G6" s="20">
        <f>'Social Value Question'!I9</f>
        <v>3.5</v>
      </c>
      <c r="H6" s="13">
        <v>0.05</v>
      </c>
      <c r="I6" s="19">
        <f t="shared" si="1"/>
        <v>3.4999999999999996E-2</v>
      </c>
      <c r="J6" s="12">
        <v>5</v>
      </c>
      <c r="K6" s="20">
        <f>'E&amp;D Questions'!I13</f>
        <v>4.6000000000000005</v>
      </c>
      <c r="L6" s="13">
        <v>0.05</v>
      </c>
      <c r="M6" s="13">
        <f t="shared" si="2"/>
        <v>4.6000000000000013E-2</v>
      </c>
      <c r="N6" s="22">
        <f>Pricing!B6</f>
        <v>112000</v>
      </c>
      <c r="O6" s="14">
        <f>N6-$N$8</f>
        <v>2000</v>
      </c>
      <c r="P6" s="15">
        <f>$N$8/N6</f>
        <v>0.9821428571428571</v>
      </c>
      <c r="Q6" s="15">
        <v>0.45</v>
      </c>
      <c r="R6" s="19">
        <f t="shared" si="3"/>
        <v>0.4419642857142857</v>
      </c>
      <c r="S6" s="19">
        <f t="shared" si="4"/>
        <v>0.86608928571428578</v>
      </c>
      <c r="T6" s="24">
        <v>1</v>
      </c>
      <c r="U6" s="25"/>
    </row>
    <row r="7" spans="1:21" s="8" customFormat="1" ht="15">
      <c r="A7" s="12" t="str">
        <f>Pricing!A7</f>
        <v>Supplier D</v>
      </c>
      <c r="B7" s="12">
        <v>5</v>
      </c>
      <c r="C7" s="20">
        <f>'Quality Questions'!K40</f>
        <v>4.7125000000000004</v>
      </c>
      <c r="D7" s="13">
        <v>0.45</v>
      </c>
      <c r="E7" s="19">
        <f t="shared" si="0"/>
        <v>0.42412500000000009</v>
      </c>
      <c r="F7" s="12">
        <v>5</v>
      </c>
      <c r="G7" s="20">
        <f>'Social Value Question'!K9</f>
        <v>4.5</v>
      </c>
      <c r="H7" s="13">
        <v>0.05</v>
      </c>
      <c r="I7" s="19">
        <f t="shared" si="1"/>
        <v>4.5000000000000005E-2</v>
      </c>
      <c r="J7" s="12">
        <v>5</v>
      </c>
      <c r="K7" s="20">
        <f>'E&amp;D Questions'!K13</f>
        <v>3.2</v>
      </c>
      <c r="L7" s="13">
        <v>0.05</v>
      </c>
      <c r="M7" s="13">
        <f t="shared" si="2"/>
        <v>3.2000000000000001E-2</v>
      </c>
      <c r="N7" s="22">
        <f>Pricing!B7</f>
        <v>170000</v>
      </c>
      <c r="O7" s="14">
        <f>N7-$N$8</f>
        <v>60000</v>
      </c>
      <c r="P7" s="15">
        <f>$N$8/N7</f>
        <v>0.6470588235294118</v>
      </c>
      <c r="Q7" s="15">
        <v>0.45</v>
      </c>
      <c r="R7" s="19">
        <f t="shared" si="3"/>
        <v>0.29117647058823531</v>
      </c>
      <c r="S7" s="19">
        <f t="shared" si="4"/>
        <v>0.79230147058823541</v>
      </c>
      <c r="T7" s="24">
        <v>2</v>
      </c>
    </row>
    <row r="8" spans="1:21">
      <c r="E8" s="5"/>
      <c r="L8" s="41"/>
      <c r="M8" s="5" t="s">
        <v>62</v>
      </c>
      <c r="N8" s="6">
        <v>110000</v>
      </c>
      <c r="S8" s="4"/>
    </row>
    <row r="11" spans="1:21">
      <c r="S11" s="26"/>
    </row>
    <row r="12" spans="1:21" ht="15"/>
    <row r="13" spans="1:21" ht="15"/>
    <row r="14" spans="1:21" ht="15"/>
    <row r="15" spans="1:21" ht="15"/>
    <row r="16" spans="1:21" ht="15"/>
  </sheetData>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B67AE13FBD584ABEFCF026840CED6F" ma:contentTypeVersion="12" ma:contentTypeDescription="Create a new document." ma:contentTypeScope="" ma:versionID="ce1b19aeef6afbb2cc3f53b3ecc97212">
  <xsd:schema xmlns:xsd="http://www.w3.org/2001/XMLSchema" xmlns:xs="http://www.w3.org/2001/XMLSchema" xmlns:p="http://schemas.microsoft.com/office/2006/metadata/properties" xmlns:ns2="d56b9130-d22a-480d-bb83-f34040f04d96" xmlns:ns3="dd8606a3-d959-45f7-996e-3c98d970357c" targetNamespace="http://schemas.microsoft.com/office/2006/metadata/properties" ma:root="true" ma:fieldsID="56eb57938ebbdcbfca925926715647c6" ns2:_="" ns3:_="">
    <xsd:import namespace="d56b9130-d22a-480d-bb83-f34040f04d96"/>
    <xsd:import namespace="dd8606a3-d959-45f7-996e-3c98d97035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b9130-d22a-480d-bb83-f34040f04d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606a3-d959-45f7-996e-3c98d970357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851A0-ED3D-408F-82A0-41A83EC947FB}"/>
</file>

<file path=customXml/itemProps2.xml><?xml version="1.0" encoding="utf-8"?>
<ds:datastoreItem xmlns:ds="http://schemas.openxmlformats.org/officeDocument/2006/customXml" ds:itemID="{CCF9DB98-26F7-45D6-99B6-2F48644A58AC}"/>
</file>

<file path=customXml/itemProps3.xml><?xml version="1.0" encoding="utf-8"?>
<ds:datastoreItem xmlns:ds="http://schemas.openxmlformats.org/officeDocument/2006/customXml" ds:itemID="{3CE805AE-6424-426B-B746-1C7DCC6B71DB}"/>
</file>

<file path=docProps/app.xml><?xml version="1.0" encoding="utf-8"?>
<Properties xmlns="http://schemas.openxmlformats.org/officeDocument/2006/extended-properties" xmlns:vt="http://schemas.openxmlformats.org/officeDocument/2006/docPropsVTypes">
  <Application>Microsoft Excel Online</Application>
  <Manager/>
  <Company>Bath and North East Somerset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 Robbins</dc:creator>
  <cp:keywords/>
  <dc:description/>
  <cp:lastModifiedBy>John Calwell</cp:lastModifiedBy>
  <cp:revision/>
  <dcterms:created xsi:type="dcterms:W3CDTF">2015-03-20T13:35:57Z</dcterms:created>
  <dcterms:modified xsi:type="dcterms:W3CDTF">2021-02-16T09:06:40Z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0x01010026B67AE13FBD584ABEFCF026840CED6F</vt:lpwstr>
  </property>
</Properties>
</file>