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mc:AlternateContent xmlns:mc="http://schemas.openxmlformats.org/markup-compatibility/2006">
    <mc:Choice Requires="x15">
      <x15ac:absPath xmlns:x15ac="http://schemas.microsoft.com/office/spreadsheetml/2010/11/ac" url="D:\TempUserProfiles\NetworkService\AppData\Local\Packages\oice_16_974fa576_32c1d314_578\AC\Temp\"/>
    </mc:Choice>
  </mc:AlternateContent>
  <xr:revisionPtr revIDLastSave="999" documentId="8_{5ED0EAD7-7D1D-459A-A5CA-F9584E4A5C93}" xr6:coauthVersionLast="47" xr6:coauthVersionMax="47" xr10:uidLastSave="{DB85D283-06CF-4013-913F-601EDB275F6B}"/>
  <bookViews>
    <workbookView xWindow="-60" yWindow="-60" windowWidth="15480" windowHeight="11640" tabRatio="981" firstSheet="14" activeTab="14" xr2:uid="{00000000-000D-0000-FFFF-FFFF00000000}"/>
  </bookViews>
  <sheets>
    <sheet name="HTCT1" sheetId="138" state="hidden" r:id="rId1"/>
    <sheet name="HTCT2" sheetId="139" state="hidden" r:id="rId2"/>
    <sheet name="HTCT3" sheetId="140" state="hidden" r:id="rId3"/>
    <sheet name="HT2" sheetId="141" state="hidden" r:id="rId4"/>
    <sheet name="HT4A" sheetId="129" state="hidden" r:id="rId5"/>
    <sheet name="HT4B" sheetId="132" state="hidden" r:id="rId6"/>
    <sheet name="HT5" sheetId="142" state="hidden" r:id="rId7"/>
    <sheet name="HT7" sheetId="133" state="hidden" r:id="rId8"/>
    <sheet name="HT8" sheetId="134" state="hidden" r:id="rId9"/>
    <sheet name="HT10" sheetId="143" state="hidden" r:id="rId10"/>
    <sheet name="HT11" sheetId="144" state="hidden" r:id="rId11"/>
    <sheet name="HT12" sheetId="145" state="hidden" r:id="rId12"/>
    <sheet name="HT15" sheetId="146" state="hidden" r:id="rId13"/>
    <sheet name="Garages" sheetId="147" state="hidden" r:id="rId14"/>
    <sheet name="Summary" sheetId="136" r:id="rId15"/>
    <sheet name="Client Upgrades" sheetId="149" r:id="rId16"/>
    <sheet name="HT breakdown" sheetId="148" r:id="rId17"/>
  </sheets>
  <externalReferences>
    <externalReference r:id="rId18"/>
  </externalReferences>
  <definedNames>
    <definedName name="_ASW01">#REF!</definedName>
    <definedName name="_ASW02">#REF!</definedName>
    <definedName name="_ASW03">#REF!</definedName>
    <definedName name="_ASW04">#REF!</definedName>
    <definedName name="_ASW05">#REF!</definedName>
    <definedName name="_ASW06">#REF!</definedName>
    <definedName name="_ASW07">#REF!</definedName>
    <definedName name="_ASW08">#REF!</definedName>
    <definedName name="_ASW09">#REF!</definedName>
    <definedName name="_ASW10">#REF!</definedName>
    <definedName name="_SW101">#REF!</definedName>
    <definedName name="_SW102">#REF!</definedName>
    <definedName name="_SW103">#REF!</definedName>
    <definedName name="_SW11">#REF!</definedName>
    <definedName name="_SW21">#REF!</definedName>
    <definedName name="_SW22">#REF!</definedName>
    <definedName name="_SW31">#REF!</definedName>
    <definedName name="_SW32">#REF!</definedName>
    <definedName name="_SW33">#REF!</definedName>
    <definedName name="_SW34">#REF!</definedName>
    <definedName name="_SW35">#REF!</definedName>
    <definedName name="_SW36">#REF!</definedName>
    <definedName name="_SW37">#REF!</definedName>
    <definedName name="_SW38">#REF!</definedName>
    <definedName name="_SW39">#REF!</definedName>
    <definedName name="_SW61">#REF!</definedName>
    <definedName name="_SW610">#REF!</definedName>
    <definedName name="_SW611">#REF!</definedName>
    <definedName name="_SW612">#REF!</definedName>
    <definedName name="_SW62">#REF!</definedName>
    <definedName name="_SW63">#REF!</definedName>
    <definedName name="_SW64">#REF!</definedName>
    <definedName name="_SW65">#REF!</definedName>
    <definedName name="_SW66">#REF!</definedName>
    <definedName name="_SW67">#REF!</definedName>
    <definedName name="_SW68">#REF!</definedName>
    <definedName name="_SW69">#REF!</definedName>
    <definedName name="_SW91">#REF!</definedName>
    <definedName name="_WC01">#REF!</definedName>
    <definedName name="_WC02">#REF!</definedName>
    <definedName name="_WF01">#REF!</definedName>
    <definedName name="_WF02">#REF!</definedName>
    <definedName name="_WF03">#REF!</definedName>
    <definedName name="_WF04">#REF!</definedName>
    <definedName name="_WF05">#REF!</definedName>
    <definedName name="_WF06">#REF!</definedName>
    <definedName name="_WF07">#REF!</definedName>
    <definedName name="_WF08">#REF!</definedName>
    <definedName name="_WF09">#REF!</definedName>
    <definedName name="_WF10">#REF!</definedName>
    <definedName name="_WF11">#REF!</definedName>
    <definedName name="_WF12">#REF!</definedName>
    <definedName name="_WF13">#REF!</definedName>
    <definedName name="_WF14">#REF!</definedName>
    <definedName name="_WF15">#REF!</definedName>
    <definedName name="_WF16">#REF!</definedName>
    <definedName name="_WF17">#REF!</definedName>
    <definedName name="_WF18">#REF!</definedName>
    <definedName name="_WF19">#REF!</definedName>
    <definedName name="_WF20">#REF!</definedName>
    <definedName name="ASWconn">#REF!</definedName>
    <definedName name="brickopngs" localSheetId="9">#REF!</definedName>
    <definedName name="brickopngs" localSheetId="10">#REF!</definedName>
    <definedName name="brickopngs" localSheetId="11">#REF!</definedName>
    <definedName name="brickopngs" localSheetId="12">#REF!</definedName>
    <definedName name="brickopngs" localSheetId="3">#REF!</definedName>
    <definedName name="brickopngs" localSheetId="6">#REF!</definedName>
    <definedName name="brickopngs" localSheetId="0">[1]ew!$O$41</definedName>
    <definedName name="brickopngs" localSheetId="1">#REF!</definedName>
    <definedName name="brickopngs" localSheetId="2">#REF!</definedName>
    <definedName name="brickopngs">#REF!</definedName>
    <definedName name="heads" localSheetId="9">#REF!</definedName>
    <definedName name="heads" localSheetId="10">#REF!</definedName>
    <definedName name="heads" localSheetId="11">#REF!</definedName>
    <definedName name="heads" localSheetId="12">#REF!</definedName>
    <definedName name="heads" localSheetId="3">#REF!</definedName>
    <definedName name="heads" localSheetId="6">#REF!</definedName>
    <definedName name="heads" localSheetId="1">#REF!</definedName>
    <definedName name="heads" localSheetId="2">#REF!</definedName>
    <definedName name="heads">#REF!</definedName>
    <definedName name="jambs" localSheetId="9">#REF!</definedName>
    <definedName name="jambs" localSheetId="10">#REF!</definedName>
    <definedName name="jambs" localSheetId="11">#REF!</definedName>
    <definedName name="jambs" localSheetId="12">#REF!</definedName>
    <definedName name="jambs" localSheetId="3">#REF!</definedName>
    <definedName name="jambs" localSheetId="6">#REF!</definedName>
    <definedName name="jambs" localSheetId="0">[1]ew!$Q$41</definedName>
    <definedName name="jambs" localSheetId="1">#REF!</definedName>
    <definedName name="jambs" localSheetId="2">#REF!</definedName>
    <definedName name="jambs">#REF!</definedName>
    <definedName name="_xlnm.Print_Area" localSheetId="13">Garages!$A$1:$I$23</definedName>
    <definedName name="_xlnm.Print_Area" localSheetId="9">'HT10'!$A$1:$H$16</definedName>
    <definedName name="_xlnm.Print_Area" localSheetId="10">'HT11'!$A$1:$H$16</definedName>
    <definedName name="_xlnm.Print_Area" localSheetId="11">'HT12'!$A$1:$I$19</definedName>
    <definedName name="_xlnm.Print_Area" localSheetId="12">'HT15'!$A$1:$I$19</definedName>
    <definedName name="_xlnm.Print_Area" localSheetId="3">'HT2'!$A$1:$I$19</definedName>
    <definedName name="_xlnm.Print_Area" localSheetId="4">HT4A!$A$1:$H$16</definedName>
    <definedName name="_xlnm.Print_Area" localSheetId="5">HT4B!$A$1:$H$18</definedName>
    <definedName name="_xlnm.Print_Area" localSheetId="6">'HT5'!$A$1:$H$16</definedName>
    <definedName name="_xlnm.Print_Area" localSheetId="7">'HT7'!$A$1:$I$19</definedName>
    <definedName name="_xlnm.Print_Area" localSheetId="8">'HT8'!$A$1:$I$21</definedName>
    <definedName name="_xlnm.Print_Area" localSheetId="0">HTCT1!$A$1:$I$19</definedName>
    <definedName name="_xlnm.Print_Area" localSheetId="1">HTCT2!$A$1:$I$19</definedName>
    <definedName name="_xlnm.Print_Area" localSheetId="2">HTCT3!$A$1:$I$20</definedName>
    <definedName name="_xlnm.Print_Area" localSheetId="14">Summary!$A$1:$G$55</definedName>
    <definedName name="renderarea" localSheetId="9">#REF!</definedName>
    <definedName name="renderarea" localSheetId="10">#REF!</definedName>
    <definedName name="renderarea" localSheetId="11">#REF!</definedName>
    <definedName name="renderarea" localSheetId="12">#REF!</definedName>
    <definedName name="renderarea" localSheetId="3">#REF!</definedName>
    <definedName name="renderarea" localSheetId="6">#REF!</definedName>
    <definedName name="renderarea" localSheetId="1">#REF!</definedName>
    <definedName name="renderarea" localSheetId="2">#REF!</definedName>
    <definedName name="renderarea">#REF!</definedName>
    <definedName name="renderopngs" localSheetId="9">#REF!</definedName>
    <definedName name="renderopngs" localSheetId="10">#REF!</definedName>
    <definedName name="renderopngs" localSheetId="11">#REF!</definedName>
    <definedName name="renderopngs" localSheetId="12">#REF!</definedName>
    <definedName name="renderopngs" localSheetId="3">#REF!</definedName>
    <definedName name="renderopngs" localSheetId="6">#REF!</definedName>
    <definedName name="renderopngs" localSheetId="0">[1]ew!#REF!</definedName>
    <definedName name="renderopngs" localSheetId="1">#REF!</definedName>
    <definedName name="renderopngs" localSheetId="2">#REF!</definedName>
    <definedName name="renderopngs">#REF!</definedName>
    <definedName name="roofopngs" localSheetId="9">#REF!</definedName>
    <definedName name="roofopngs" localSheetId="10">#REF!</definedName>
    <definedName name="roofopngs" localSheetId="11">#REF!</definedName>
    <definedName name="roofopngs" localSheetId="12">#REF!</definedName>
    <definedName name="roofopngs" localSheetId="3">#REF!</definedName>
    <definedName name="roofopngs" localSheetId="6">#REF!</definedName>
    <definedName name="roofopngs" localSheetId="0">[1]ew!#REF!</definedName>
    <definedName name="roofopngs" localSheetId="1">#REF!</definedName>
    <definedName name="roofopngs" localSheetId="2">#REF!</definedName>
    <definedName name="roofopngs">#REF!</definedName>
    <definedName name="sills" localSheetId="9">#REF!</definedName>
    <definedName name="sills" localSheetId="10">#REF!</definedName>
    <definedName name="sills" localSheetId="11">#REF!</definedName>
    <definedName name="sills" localSheetId="12">#REF!</definedName>
    <definedName name="sills" localSheetId="3">#REF!</definedName>
    <definedName name="sills" localSheetId="6">#REF!</definedName>
    <definedName name="sills" localSheetId="0">[1]ew!$R$41</definedName>
    <definedName name="sills" localSheetId="1">#REF!</definedName>
    <definedName name="sills" localSheetId="2">#REF!</definedName>
    <definedName name="sills">#REF!</definedName>
    <definedName name="thres" localSheetId="9">#REF!</definedName>
    <definedName name="thres" localSheetId="10">#REF!</definedName>
    <definedName name="thres" localSheetId="11">#REF!</definedName>
    <definedName name="thres" localSheetId="12">#REF!</definedName>
    <definedName name="thres" localSheetId="3">#REF!</definedName>
    <definedName name="thres" localSheetId="6">#REF!</definedName>
    <definedName name="thres" localSheetId="1">#REF!</definedName>
    <definedName name="thres" localSheetId="2">#REF!</definedName>
    <definedName name="thr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0" i="149" l="1"/>
  <c r="E158" i="149"/>
  <c r="E155" i="149"/>
  <c r="E153" i="149"/>
  <c r="E150" i="149"/>
  <c r="E142" i="149"/>
  <c r="E140" i="149"/>
  <c r="E137" i="149"/>
  <c r="E132" i="149"/>
  <c r="E124" i="149"/>
  <c r="E122" i="149"/>
  <c r="E119" i="149"/>
  <c r="E117" i="149"/>
  <c r="E114" i="149"/>
  <c r="E106" i="149"/>
  <c r="E104" i="149"/>
  <c r="E101" i="149"/>
  <c r="E99" i="149"/>
  <c r="E96" i="149"/>
  <c r="E88" i="149"/>
  <c r="E86" i="149"/>
  <c r="E83" i="149"/>
  <c r="E81" i="149"/>
  <c r="E78" i="149"/>
  <c r="E70" i="149"/>
  <c r="E68" i="149"/>
  <c r="E65" i="149"/>
  <c r="E63" i="149"/>
  <c r="E60" i="149"/>
  <c r="E52" i="149"/>
  <c r="E50" i="149"/>
  <c r="E47" i="149"/>
  <c r="E45" i="149"/>
  <c r="E42" i="149"/>
  <c r="E34" i="149"/>
  <c r="E32" i="149"/>
  <c r="E29" i="149"/>
  <c r="E27" i="149"/>
  <c r="E16" i="149"/>
  <c r="E15" i="149"/>
  <c r="E14" i="149"/>
  <c r="E11" i="149"/>
  <c r="G12" i="148"/>
  <c r="F39" i="136"/>
  <c r="G39" i="136"/>
  <c r="G19" i="136"/>
  <c r="G16" i="136"/>
  <c r="G18" i="136"/>
  <c r="G13" i="136"/>
  <c r="G11" i="136"/>
  <c r="G9" i="136"/>
  <c r="G8" i="136"/>
  <c r="G7" i="136"/>
  <c r="G19" i="147"/>
  <c r="H19" i="147"/>
  <c r="G13" i="147"/>
  <c r="H13" i="147"/>
  <c r="A13" i="147"/>
  <c r="A19" i="147"/>
  <c r="G15" i="146"/>
  <c r="H15" i="146"/>
  <c r="G9" i="146"/>
  <c r="H9" i="146"/>
  <c r="A15" i="146"/>
  <c r="G15" i="145"/>
  <c r="H15" i="145"/>
  <c r="G9" i="145"/>
  <c r="H9" i="145"/>
  <c r="H17" i="145"/>
  <c r="G17" i="136"/>
  <c r="A15" i="145"/>
  <c r="G15" i="144"/>
  <c r="H15" i="144"/>
  <c r="G9" i="144"/>
  <c r="H9" i="144"/>
  <c r="A15" i="144"/>
  <c r="G15" i="143"/>
  <c r="H15" i="143"/>
  <c r="G9" i="143"/>
  <c r="H9" i="143"/>
  <c r="A15" i="143"/>
  <c r="G15" i="142"/>
  <c r="H15" i="142"/>
  <c r="G9" i="142"/>
  <c r="H9" i="142"/>
  <c r="A15" i="142"/>
  <c r="G15" i="141"/>
  <c r="H15" i="141"/>
  <c r="G9" i="141"/>
  <c r="H9" i="141"/>
  <c r="H17" i="141"/>
  <c r="G14" i="136"/>
  <c r="A15" i="141"/>
  <c r="G15" i="140"/>
  <c r="H15" i="140"/>
  <c r="G9" i="140"/>
  <c r="H9" i="140"/>
  <c r="A15" i="140"/>
  <c r="G17" i="134"/>
  <c r="H17" i="134"/>
  <c r="G11" i="134"/>
  <c r="H11" i="134"/>
  <c r="G9" i="134"/>
  <c r="H9" i="134"/>
  <c r="H19" i="134"/>
  <c r="G15" i="136"/>
  <c r="G15" i="133"/>
  <c r="H15" i="133"/>
  <c r="G9" i="133"/>
  <c r="H9" i="133"/>
  <c r="H17" i="133"/>
  <c r="G17" i="132"/>
  <c r="H17" i="132"/>
  <c r="G11" i="132"/>
  <c r="H11" i="132"/>
  <c r="G9" i="132"/>
  <c r="H9" i="132"/>
  <c r="G15" i="129"/>
  <c r="H15" i="129"/>
  <c r="G9" i="129"/>
  <c r="H9" i="129"/>
  <c r="G15" i="138"/>
  <c r="H15" i="138"/>
  <c r="G9" i="138"/>
  <c r="H9" i="138"/>
  <c r="H17" i="138"/>
  <c r="G10" i="136"/>
  <c r="G15" i="139"/>
  <c r="H15" i="139"/>
  <c r="G9" i="139"/>
  <c r="H9" i="139"/>
  <c r="H17" i="139"/>
  <c r="A15" i="139"/>
  <c r="A11" i="134"/>
  <c r="A17" i="134"/>
  <c r="A11" i="132"/>
  <c r="A17" i="132"/>
  <c r="A15" i="129"/>
  <c r="A15" i="138"/>
  <c r="A15" i="133"/>
  <c r="R18" i="138"/>
  <c r="K20" i="138"/>
  <c r="Q18" i="138"/>
  <c r="O18" i="138"/>
  <c r="I20" i="138"/>
  <c r="P18" i="138"/>
  <c r="N18" i="138"/>
  <c r="N20" i="138"/>
  <c r="M18" i="138"/>
  <c r="J20" i="138"/>
  <c r="H21" i="147"/>
  <c r="H17" i="146"/>
  <c r="H17" i="140"/>
  <c r="G12" i="136"/>
  <c r="G33" i="136" l="1"/>
  <c r="G45" i="136"/>
  <c r="G47" i="136" l="1"/>
  <c r="G49" i="136"/>
</calcChain>
</file>

<file path=xl/sharedStrings.xml><?xml version="1.0" encoding="utf-8"?>
<sst xmlns="http://schemas.openxmlformats.org/spreadsheetml/2006/main" count="724" uniqueCount="100">
  <si>
    <t>SUBSTRUCTURE</t>
  </si>
  <si>
    <t>E60 Precast/Composite concrete decking</t>
  </si>
  <si>
    <t>Precast concrete beam and block floors, specialist sub contractor design</t>
  </si>
  <si>
    <t>Beam and block floors, laid on masonry supports</t>
  </si>
  <si>
    <t>150 deep, over 150 minimum ventilated void, designed for combined service load of 3.5 kN/m²</t>
  </si>
  <si>
    <t>m2</t>
  </si>
  <si>
    <t>Sundries associated with beam and block floors</t>
  </si>
  <si>
    <t>Galvanised steel restraint straps</t>
  </si>
  <si>
    <t>30 x 5 x 1600 girth, one bent, fixed over joists and built into masonry</t>
  </si>
  <si>
    <t>Nr</t>
  </si>
  <si>
    <t>Total to Summary</t>
  </si>
  <si>
    <t>150 deep, over 150 minimum ventilated void, designed for combined service load for garage</t>
  </si>
  <si>
    <t>D   Groundwork</t>
  </si>
  <si>
    <t>D20 Excavating and filling</t>
  </si>
  <si>
    <t>Ceramic Tiling - Ellington Phase 4</t>
  </si>
  <si>
    <r>
      <rPr>
        <sz val="9"/>
        <color rgb="FF000000"/>
        <rFont val="Arial"/>
      </rPr>
      <t xml:space="preserve">All tiling works to be carried out as per the Ascent Homes Standard Specification, CTD Specification, Drawings &amp; NHBC Standards included in the tender documents. 
</t>
    </r>
    <r>
      <rPr>
        <b/>
        <sz val="9"/>
        <color rgb="FF000000"/>
        <rFont val="Arial"/>
      </rPr>
      <t xml:space="preserve">Any quantities provided are indicative only and by submitting a tender the subcontractor confirms they have done their own checks and are satisified with their offering being in accordance with all drawings, specifications, schedules, investigations and the like, and as an all encompassing lump sum price.
</t>
    </r>
    <r>
      <rPr>
        <b/>
        <sz val="9"/>
        <color rgb="FFFF0000"/>
        <rFont val="Arial"/>
      </rPr>
      <t>Prices to include the supply of tiles by CTD as per the attached CTD Specification, grouting and white tile trims.as standard.
Please note, floor tiling is not standard and not to be included in the house type rates.
Please note tanking is required to wet areas as indicated on the bathroom &amp; ensuite layouts in each house type.</t>
    </r>
  </si>
  <si>
    <t xml:space="preserve">Ivy - Semi Detached </t>
  </si>
  <si>
    <t xml:space="preserve">Ivy - Mid </t>
  </si>
  <si>
    <t>Maple - Detached</t>
  </si>
  <si>
    <t>Maple - Semi Detached</t>
  </si>
  <si>
    <t xml:space="preserve">Maple - connected single garage </t>
  </si>
  <si>
    <t>Oak</t>
  </si>
  <si>
    <t>Willow</t>
  </si>
  <si>
    <t>Elder</t>
  </si>
  <si>
    <t>Peony - Semi Detached</t>
  </si>
  <si>
    <t xml:space="preserve">Peony - Detached </t>
  </si>
  <si>
    <t>Granary</t>
  </si>
  <si>
    <t>Dune</t>
  </si>
  <si>
    <t xml:space="preserve">Gable </t>
  </si>
  <si>
    <t>[ADD HERE ANY ADDITIONAL ITEMS APPLICABLE OVER AND ABOVE INCLUDED IN MEASRED WORKS ABOVE ]</t>
  </si>
  <si>
    <t>Can you please provide a cost below for client extras, these costs will not form part of your contracted works and are only applicable where the client has chosen to purchase additional tiling extras as per the attached CTD specification. Please see Client Upgrades sheet for m2 measures for client upgrades for each house type for WC, bathroom &amp; ensuite.</t>
  </si>
  <si>
    <t xml:space="preserve">Standard Floor Tile - GF Only - m2 rate </t>
  </si>
  <si>
    <t xml:space="preserve">Upgraded Floor Tile - GF only - m2 rate </t>
  </si>
  <si>
    <t>Standard Wall Tile - m2 rate</t>
  </si>
  <si>
    <t>Upgraded Wall Tile - m2 rate</t>
  </si>
  <si>
    <t xml:space="preserve">Tile Trim - Brush Chrome </t>
  </si>
  <si>
    <t>lm</t>
  </si>
  <si>
    <t>TOTAL - Measured Works</t>
  </si>
  <si>
    <t>TOTAL - Measured Works                     £</t>
  </si>
  <si>
    <t>ADD FOR:-</t>
  </si>
  <si>
    <t>Preliminary Costs                                Fixed</t>
  </si>
  <si>
    <t>Sum</t>
  </si>
  <si>
    <t>TOTAL                              £</t>
  </si>
  <si>
    <r>
      <t>Additional Costs [</t>
    </r>
    <r>
      <rPr>
        <i/>
        <sz val="9"/>
        <color indexed="8"/>
        <rFont val="Calibri"/>
        <family val="2"/>
      </rPr>
      <t>List]</t>
    </r>
  </si>
  <si>
    <t>Sub Total</t>
  </si>
  <si>
    <t>£</t>
  </si>
  <si>
    <t>Main Contractors Discount (Optional)</t>
  </si>
  <si>
    <t>%</t>
  </si>
  <si>
    <t>TOTAL - TENDER OFFER  - TILING</t>
  </si>
  <si>
    <t>Please ensure you include for the following, as noted on the specification: -</t>
  </si>
  <si>
    <t>Please refer to separate attendances document within the tender document for what is expected to be included as part of this package</t>
  </si>
  <si>
    <r>
      <rPr>
        <b/>
        <u/>
        <sz val="9"/>
        <color rgb="FF000000"/>
        <rFont val="Arial"/>
      </rPr>
      <t xml:space="preserve">Client Upgrades
</t>
    </r>
    <r>
      <rPr>
        <b/>
        <sz val="9"/>
        <color rgb="FF000000"/>
        <rFont val="Arial"/>
      </rPr>
      <t>Any quantities provided are indicative only and by submitting a tender the subcontractor confirms they have done their own checks and are satisified with their offering being in accordance with all drawings, specifications, schedules, investigations and the like, and as an all encompassing lump sum price.</t>
    </r>
  </si>
  <si>
    <t>Tile</t>
  </si>
  <si>
    <t>Location</t>
  </si>
  <si>
    <t>Qty (m2)</t>
  </si>
  <si>
    <t>Total (£)</t>
  </si>
  <si>
    <t>IVY</t>
  </si>
  <si>
    <t>Ground Floor WC</t>
  </si>
  <si>
    <t>Standard</t>
  </si>
  <si>
    <t>Floor</t>
  </si>
  <si>
    <t>Upgraded</t>
  </si>
  <si>
    <t>Walls - half height all walls with white trim</t>
  </si>
  <si>
    <t>Walls - half height all walls with brush chrome  trim</t>
  </si>
  <si>
    <t>Walls - Full Height</t>
  </si>
  <si>
    <t>Walls - half height all walls with brush chrome trim</t>
  </si>
  <si>
    <t xml:space="preserve">Walls - Full Height  </t>
  </si>
  <si>
    <t>Bathroom</t>
  </si>
  <si>
    <t>MAPLE</t>
  </si>
  <si>
    <t xml:space="preserve">Ensuite </t>
  </si>
  <si>
    <t xml:space="preserve">OAK </t>
  </si>
  <si>
    <t xml:space="preserve">WILLOW </t>
  </si>
  <si>
    <t>ELDER</t>
  </si>
  <si>
    <t xml:space="preserve">Wall - Full Height  </t>
  </si>
  <si>
    <t>PEONY</t>
  </si>
  <si>
    <t>GRANARY</t>
  </si>
  <si>
    <t>DUNE</t>
  </si>
  <si>
    <t> </t>
  </si>
  <si>
    <t>GABLE</t>
  </si>
  <si>
    <t>House Type Breakdown - Ellington Phase 4</t>
  </si>
  <si>
    <t>House Type Summary Breakdown</t>
  </si>
  <si>
    <t>Count</t>
  </si>
  <si>
    <t>Ivy</t>
  </si>
  <si>
    <t>Maple</t>
  </si>
  <si>
    <t xml:space="preserve">Willow </t>
  </si>
  <si>
    <t xml:space="preserve">Oak </t>
  </si>
  <si>
    <t xml:space="preserve">Peony </t>
  </si>
  <si>
    <t>Detached</t>
  </si>
  <si>
    <t>Peony</t>
  </si>
  <si>
    <t xml:space="preserve">Maple </t>
  </si>
  <si>
    <t xml:space="preserve">Semi </t>
  </si>
  <si>
    <t>Semi</t>
  </si>
  <si>
    <t>Semi with connected single garage</t>
  </si>
  <si>
    <t xml:space="preserve">Ivy </t>
  </si>
  <si>
    <t>Mid</t>
  </si>
  <si>
    <t>Semi detached</t>
  </si>
  <si>
    <t>Gable</t>
  </si>
  <si>
    <t xml:space="preserve">Dune </t>
  </si>
  <si>
    <t xml:space="preserve">Granary </t>
  </si>
  <si>
    <t>Semi Detached</t>
  </si>
  <si>
    <t>Semi with connected single garage to the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</si>
</sst>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_-* #,##0_-;\-* #,##0_-;_-* &quot;-&quot;??_-;_-@_-"/>
    <numFmt numFmtId="167" formatCode="0.0%"/>
    <numFmt numFmtId="168" formatCode="&quot;£&quot;#,##0.00"/>
  </numFmts>
  <fonts count="39">
    <font>
      <sz val="10"/>
      <name val="Arial"/>
    </font>
    <font>
      <sz val="10"/>
      <name val="Arial"/>
    </font>
    <font>
      <sz val="9"/>
      <name val="Arial"/>
      <family val="2"/>
    </font>
    <font>
      <sz val="9"/>
      <color indexed="8"/>
      <name val="Arial"/>
      <family val="2"/>
    </font>
    <font>
      <b/>
      <sz val="9"/>
      <color indexed="8"/>
      <name val="Arial"/>
      <family val="2"/>
    </font>
    <font>
      <u/>
      <sz val="9"/>
      <name val="Arial"/>
      <family val="2"/>
    </font>
    <font>
      <sz val="10"/>
      <name val="Arial"/>
      <family val="2"/>
    </font>
    <font>
      <sz val="10"/>
      <name val="Arial"/>
      <family val="2"/>
    </font>
    <font>
      <u/>
      <sz val="9"/>
      <color indexed="8"/>
      <name val="Arial"/>
      <family val="2"/>
    </font>
    <font>
      <b/>
      <sz val="9"/>
      <name val="Arial"/>
      <family val="2"/>
    </font>
    <font>
      <sz val="10"/>
      <name val="Arial"/>
      <family val="2"/>
    </font>
    <font>
      <u/>
      <sz val="10"/>
      <color indexed="8"/>
      <name val="Arial"/>
      <family val="2"/>
    </font>
    <font>
      <sz val="10"/>
      <color indexed="8"/>
      <name val="Arial"/>
      <family val="2"/>
    </font>
    <font>
      <u/>
      <sz val="10"/>
      <name val="Arial"/>
      <family val="2"/>
    </font>
    <font>
      <b/>
      <sz val="10"/>
      <color indexed="8"/>
      <name val="Arial"/>
      <family val="2"/>
    </font>
    <font>
      <b/>
      <sz val="10"/>
      <name val="Arial"/>
      <family val="2"/>
    </font>
    <font>
      <sz val="10"/>
      <name val="Arial"/>
      <family val="2"/>
    </font>
    <font>
      <b/>
      <u/>
      <sz val="9"/>
      <color indexed="8"/>
      <name val="Arial"/>
      <family val="2"/>
    </font>
    <font>
      <b/>
      <u/>
      <sz val="9"/>
      <name val="Arial"/>
      <family val="2"/>
    </font>
    <font>
      <i/>
      <sz val="9"/>
      <color indexed="8"/>
      <name val="Calibri"/>
      <family val="2"/>
    </font>
    <font>
      <sz val="9"/>
      <color theme="1"/>
      <name val="Calibri"/>
      <family val="2"/>
      <scheme val="minor"/>
    </font>
    <font>
      <b/>
      <sz val="9"/>
      <color theme="1"/>
      <name val="Calibri"/>
      <family val="2"/>
      <scheme val="minor"/>
    </font>
    <font>
      <sz val="9"/>
      <color rgb="FFFF0000"/>
      <name val="Calibri"/>
      <family val="2"/>
      <scheme val="minor"/>
    </font>
    <font>
      <b/>
      <u/>
      <sz val="9"/>
      <color theme="1"/>
      <name val="Calibri"/>
      <family val="2"/>
      <scheme val="minor"/>
    </font>
    <font>
      <b/>
      <sz val="11"/>
      <color rgb="FF444444"/>
      <name val="Calibri"/>
      <family val="2"/>
      <charset val="1"/>
    </font>
    <font>
      <sz val="9"/>
      <color rgb="FF000000"/>
      <name val="Calibri"/>
      <family val="2"/>
      <scheme val="minor"/>
    </font>
    <font>
      <sz val="9"/>
      <color rgb="FF000000"/>
      <name val="Arial"/>
    </font>
    <font>
      <b/>
      <sz val="9"/>
      <color rgb="FF000000"/>
      <name val="Arial"/>
    </font>
    <font>
      <b/>
      <sz val="11"/>
      <color rgb="FFFF0000"/>
      <name val="Calibri"/>
      <family val="2"/>
      <scheme val="minor"/>
    </font>
    <font>
      <b/>
      <u/>
      <sz val="10"/>
      <name val="Arial"/>
    </font>
    <font>
      <b/>
      <sz val="10"/>
      <name val="Arial"/>
    </font>
    <font>
      <sz val="11"/>
      <color theme="1"/>
      <name val="Gill Sans Nova"/>
      <family val="2"/>
    </font>
    <font>
      <b/>
      <sz val="11"/>
      <color theme="1"/>
      <name val="Aptos Narrow"/>
      <family val="2"/>
      <scheme val="minor"/>
    </font>
    <font>
      <b/>
      <sz val="9"/>
      <color rgb="FFFF0000"/>
      <name val="Arial"/>
    </font>
    <font>
      <b/>
      <u/>
      <sz val="11"/>
      <color rgb="FF000000"/>
      <name val="Calibri"/>
      <family val="2"/>
    </font>
    <font>
      <b/>
      <sz val="11"/>
      <color rgb="FF000000"/>
      <name val="Calibri"/>
      <family val="2"/>
    </font>
    <font>
      <sz val="11"/>
      <color rgb="FF000000"/>
      <name val="Calibri"/>
      <family val="2"/>
    </font>
    <font>
      <b/>
      <sz val="9"/>
      <color rgb="FF000000"/>
      <name val="Arial"/>
      <charset val="1"/>
    </font>
    <font>
      <b/>
      <u/>
      <sz val="9"/>
      <color rgb="FF000000"/>
      <name val="Arial"/>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61">
    <border>
      <left/>
      <right/>
      <top/>
      <bottom/>
      <diagonal/>
    </border>
    <border>
      <left style="double">
        <color indexed="64"/>
      </left>
      <right style="double">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thin">
        <color rgb="FF000000"/>
      </left>
      <right style="hair">
        <color indexed="64"/>
      </right>
      <top/>
      <bottom/>
      <diagonal/>
    </border>
    <border>
      <left/>
      <right/>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hair">
        <color indexed="64"/>
      </left>
      <right style="thin">
        <color rgb="FF000000"/>
      </right>
      <top/>
      <bottom/>
      <diagonal/>
    </border>
    <border>
      <left style="thin">
        <color rgb="FF000000"/>
      </left>
      <right/>
      <top/>
      <bottom style="thin">
        <color indexed="64"/>
      </bottom>
      <diagonal/>
    </border>
    <border>
      <left style="hair">
        <color indexed="64"/>
      </left>
      <right style="thin">
        <color rgb="FF000000"/>
      </right>
      <top/>
      <bottom style="thin">
        <color indexed="64"/>
      </bottom>
      <diagonal/>
    </border>
    <border>
      <left style="thin">
        <color rgb="FF000000"/>
      </left>
      <right style="hair">
        <color indexed="64"/>
      </right>
      <top style="thin">
        <color indexed="64"/>
      </top>
      <bottom/>
      <diagonal/>
    </border>
    <border>
      <left style="hair">
        <color indexed="64"/>
      </left>
      <right style="thin">
        <color rgb="FF000000"/>
      </right>
      <top style="thin">
        <color indexed="64"/>
      </top>
      <bottom style="double">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indexed="64"/>
      </bottom>
      <diagonal/>
    </border>
    <border>
      <left/>
      <right style="medium">
        <color rgb="FF000000"/>
      </right>
      <top/>
      <bottom/>
      <diagonal/>
    </border>
    <border>
      <left/>
      <right style="medium">
        <color rgb="FF000000"/>
      </right>
      <top/>
      <bottom style="thin">
        <color indexed="64"/>
      </bottom>
      <diagonal/>
    </border>
    <border>
      <left/>
      <right style="medium">
        <color rgb="FF000000"/>
      </right>
      <top/>
      <bottom style="thin">
        <color rgb="FF000000"/>
      </bottom>
      <diagonal/>
    </border>
    <border>
      <left style="medium">
        <color rgb="FF000000"/>
      </left>
      <right/>
      <top/>
      <bottom style="medium">
        <color rgb="FF000000"/>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style="medium">
        <color rgb="FF000000"/>
      </left>
      <right style="thin">
        <color indexed="64"/>
      </right>
      <top/>
      <bottom style="thin">
        <color rgb="FF000000"/>
      </bottom>
      <diagonal/>
    </border>
    <border>
      <left style="medium">
        <color rgb="FF000000"/>
      </left>
      <right style="thin">
        <color indexed="64"/>
      </right>
      <top/>
      <bottom style="medium">
        <color rgb="FF000000"/>
      </bottom>
      <diagonal/>
    </border>
  </borders>
  <cellStyleXfs count="11">
    <xf numFmtId="0" fontId="0" fillId="0" borderId="0"/>
    <xf numFmtId="165" fontId="1"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10" fillId="0" borderId="0" applyFont="0" applyFill="0" applyBorder="0" applyAlignment="0" applyProtection="0"/>
    <xf numFmtId="165" fontId="16"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0" fontId="6" fillId="0" borderId="0"/>
    <xf numFmtId="9" fontId="1" fillId="0" borderId="0" applyFont="0" applyFill="0" applyBorder="0" applyAlignment="0" applyProtection="0"/>
  </cellStyleXfs>
  <cellXfs count="293">
    <xf numFmtId="0" fontId="0" fillId="0" borderId="0" xfId="0"/>
    <xf numFmtId="0" fontId="2" fillId="0" borderId="0" xfId="0" applyFont="1"/>
    <xf numFmtId="0" fontId="3" fillId="0" borderId="0" xfId="0" applyFont="1"/>
    <xf numFmtId="0" fontId="3" fillId="0" borderId="1" xfId="0" applyFont="1" applyBorder="1"/>
    <xf numFmtId="0" fontId="3" fillId="0" borderId="2" xfId="0" applyFont="1" applyBorder="1" applyAlignment="1">
      <alignment horizontal="center"/>
    </xf>
    <xf numFmtId="1" fontId="3" fillId="0" borderId="0" xfId="0" applyNumberFormat="1" applyFont="1"/>
    <xf numFmtId="0" fontId="3" fillId="0" borderId="0" xfId="0" applyFont="1" applyAlignment="1">
      <alignment horizontal="center"/>
    </xf>
    <xf numFmtId="1" fontId="3" fillId="0" borderId="0" xfId="1" applyNumberFormat="1" applyFont="1"/>
    <xf numFmtId="1" fontId="3" fillId="0" borderId="0" xfId="1" applyNumberFormat="1" applyFont="1" applyBorder="1"/>
    <xf numFmtId="166" fontId="3" fillId="0" borderId="0" xfId="1" applyNumberFormat="1" applyFont="1" applyBorder="1"/>
    <xf numFmtId="1" fontId="3" fillId="0" borderId="0" xfId="1" applyNumberFormat="1"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4" fillId="0" borderId="0" xfId="0" applyFont="1" applyAlignment="1">
      <alignment vertical="center"/>
    </xf>
    <xf numFmtId="0" fontId="3" fillId="0" borderId="3" xfId="0" applyFont="1" applyBorder="1" applyAlignment="1">
      <alignment wrapText="1"/>
    </xf>
    <xf numFmtId="166" fontId="3" fillId="0" borderId="4" xfId="1" applyNumberFormat="1" applyFont="1" applyBorder="1" applyAlignment="1"/>
    <xf numFmtId="0" fontId="3" fillId="0" borderId="5" xfId="0" applyFont="1" applyBorder="1"/>
    <xf numFmtId="0" fontId="2" fillId="0" borderId="3" xfId="0" applyFont="1" applyBorder="1" applyAlignment="1">
      <alignment wrapText="1"/>
    </xf>
    <xf numFmtId="166" fontId="2" fillId="0" borderId="4" xfId="1" applyNumberFormat="1" applyFont="1" applyBorder="1" applyAlignment="1"/>
    <xf numFmtId="0" fontId="2" fillId="0" borderId="2" xfId="0" applyFont="1" applyBorder="1" applyAlignment="1">
      <alignment horizontal="center"/>
    </xf>
    <xf numFmtId="0" fontId="3" fillId="0" borderId="0" xfId="0" applyFont="1" applyAlignment="1">
      <alignment wrapText="1"/>
    </xf>
    <xf numFmtId="0" fontId="3" fillId="0" borderId="0" xfId="0" applyFont="1" applyAlignment="1">
      <alignment horizontal="center" vertical="top"/>
    </xf>
    <xf numFmtId="0" fontId="3" fillId="0" borderId="0" xfId="0" applyFont="1" applyAlignment="1">
      <alignment horizontal="left" wrapText="1" indent="2"/>
    </xf>
    <xf numFmtId="0" fontId="3"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2" fillId="0" borderId="3" xfId="0" applyFont="1" applyBorder="1" applyAlignment="1">
      <alignment horizontal="left" wrapText="1" indent="1"/>
    </xf>
    <xf numFmtId="0" fontId="2" fillId="0" borderId="0" xfId="0" applyFont="1" applyAlignment="1">
      <alignment horizontal="left" wrapText="1" indent="2"/>
    </xf>
    <xf numFmtId="0" fontId="3" fillId="2" borderId="0" xfId="0" applyFont="1" applyFill="1" applyAlignment="1">
      <alignment horizontal="left" wrapText="1" indent="2"/>
    </xf>
    <xf numFmtId="0" fontId="2" fillId="0" borderId="0" xfId="0" applyFont="1" applyAlignment="1">
      <alignment horizontal="left" wrapText="1" indent="1"/>
    </xf>
    <xf numFmtId="166" fontId="3" fillId="0" borderId="0" xfId="1" applyNumberFormat="1" applyFont="1" applyBorder="1" applyAlignment="1"/>
    <xf numFmtId="1" fontId="3" fillId="0" borderId="0" xfId="1" applyNumberFormat="1" applyFont="1" applyBorder="1" applyAlignment="1"/>
    <xf numFmtId="166" fontId="3" fillId="0" borderId="4" xfId="4" applyNumberFormat="1" applyFont="1" applyBorder="1" applyAlignment="1"/>
    <xf numFmtId="1" fontId="3" fillId="0" borderId="0" xfId="4" applyNumberFormat="1" applyFont="1" applyBorder="1" applyAlignment="1">
      <alignment horizontal="center"/>
    </xf>
    <xf numFmtId="1" fontId="3" fillId="0" borderId="0" xfId="4" applyNumberFormat="1" applyFont="1" applyBorder="1"/>
    <xf numFmtId="1" fontId="3" fillId="0" borderId="0" xfId="4" applyNumberFormat="1" applyFont="1"/>
    <xf numFmtId="166" fontId="2" fillId="0" borderId="4" xfId="4" applyNumberFormat="1" applyFont="1" applyBorder="1" applyAlignment="1"/>
    <xf numFmtId="166" fontId="3" fillId="0" borderId="0" xfId="4" applyNumberFormat="1" applyFont="1" applyBorder="1"/>
    <xf numFmtId="166" fontId="3" fillId="0" borderId="0" xfId="4" applyNumberFormat="1" applyFont="1" applyBorder="1" applyAlignment="1"/>
    <xf numFmtId="1" fontId="3" fillId="0" borderId="0" xfId="4" applyNumberFormat="1" applyFont="1" applyBorder="1" applyAlignment="1"/>
    <xf numFmtId="0" fontId="11" fillId="0" borderId="0" xfId="0" applyFont="1" applyAlignment="1">
      <alignment wrapText="1"/>
    </xf>
    <xf numFmtId="0" fontId="12" fillId="0" borderId="0" xfId="0" applyFont="1" applyAlignment="1">
      <alignment horizontal="left" wrapText="1"/>
    </xf>
    <xf numFmtId="0" fontId="12" fillId="0" borderId="0" xfId="0" applyFont="1" applyAlignment="1">
      <alignment horizontal="left" wrapText="1" indent="2"/>
    </xf>
    <xf numFmtId="164" fontId="3" fillId="0" borderId="5" xfId="0" applyNumberFormat="1" applyFont="1" applyBorder="1"/>
    <xf numFmtId="0" fontId="12" fillId="0" borderId="3" xfId="9" applyFont="1" applyBorder="1" applyAlignment="1">
      <alignment horizontal="center" vertical="top"/>
    </xf>
    <xf numFmtId="0" fontId="12" fillId="0" borderId="2" xfId="9" applyFont="1" applyBorder="1" applyAlignment="1">
      <alignment horizontal="center" vertical="top"/>
    </xf>
    <xf numFmtId="0" fontId="14" fillId="0" borderId="0" xfId="9" applyFont="1" applyAlignment="1">
      <alignment vertical="center"/>
    </xf>
    <xf numFmtId="0" fontId="12" fillId="0" borderId="3" xfId="9" applyFont="1" applyBorder="1" applyAlignment="1">
      <alignment wrapText="1"/>
    </xf>
    <xf numFmtId="166" fontId="12" fillId="0" borderId="4" xfId="3" applyNumberFormat="1" applyFont="1" applyBorder="1" applyAlignment="1"/>
    <xf numFmtId="0" fontId="12" fillId="0" borderId="2" xfId="9" applyFont="1" applyBorder="1" applyAlignment="1">
      <alignment horizontal="center"/>
    </xf>
    <xf numFmtId="0" fontId="12" fillId="0" borderId="1" xfId="9" applyFont="1" applyBorder="1"/>
    <xf numFmtId="0" fontId="12" fillId="0" borderId="5" xfId="9" applyFont="1" applyBorder="1"/>
    <xf numFmtId="1" fontId="12" fillId="0" borderId="0" xfId="3" applyNumberFormat="1" applyFont="1" applyBorder="1" applyAlignment="1">
      <alignment horizontal="center"/>
    </xf>
    <xf numFmtId="1" fontId="12" fillId="0" borderId="0" xfId="9" applyNumberFormat="1" applyFont="1"/>
    <xf numFmtId="1" fontId="12" fillId="0" borderId="0" xfId="3" applyNumberFormat="1" applyFont="1" applyBorder="1"/>
    <xf numFmtId="1" fontId="12" fillId="0" borderId="0" xfId="3" applyNumberFormat="1" applyFont="1"/>
    <xf numFmtId="0" fontId="6" fillId="0" borderId="3" xfId="9" applyBorder="1" applyAlignment="1">
      <alignment wrapText="1"/>
    </xf>
    <xf numFmtId="166" fontId="6" fillId="0" borderId="4" xfId="3" applyNumberFormat="1" applyFont="1" applyBorder="1" applyAlignment="1"/>
    <xf numFmtId="0" fontId="6" fillId="0" borderId="2" xfId="9" applyBorder="1" applyAlignment="1">
      <alignment horizontal="center"/>
    </xf>
    <xf numFmtId="0" fontId="12" fillId="0" borderId="0" xfId="9" applyFont="1" applyAlignment="1">
      <alignment horizontal="center"/>
    </xf>
    <xf numFmtId="0" fontId="12" fillId="0" borderId="0" xfId="9" applyFont="1" applyAlignment="1">
      <alignment wrapText="1"/>
    </xf>
    <xf numFmtId="0" fontId="12" fillId="0" borderId="0" xfId="9" applyFont="1"/>
    <xf numFmtId="0" fontId="12" fillId="0" borderId="0" xfId="9" applyFont="1" applyAlignment="1">
      <alignment horizontal="center" vertical="top"/>
    </xf>
    <xf numFmtId="0" fontId="12" fillId="0" borderId="0" xfId="9" applyFont="1" applyAlignment="1">
      <alignment horizontal="left" wrapText="1" indent="2"/>
    </xf>
    <xf numFmtId="0" fontId="12" fillId="0" borderId="0" xfId="9" applyFont="1" applyAlignment="1">
      <alignment horizontal="left" wrapText="1"/>
    </xf>
    <xf numFmtId="0" fontId="15" fillId="0" borderId="0" xfId="9" applyFont="1" applyAlignment="1">
      <alignment horizontal="left" wrapText="1"/>
    </xf>
    <xf numFmtId="0" fontId="11" fillId="0" borderId="0" xfId="9" applyFont="1" applyAlignment="1">
      <alignment wrapText="1"/>
    </xf>
    <xf numFmtId="0" fontId="13" fillId="0" borderId="0" xfId="9" applyFont="1" applyAlignment="1">
      <alignment wrapText="1"/>
    </xf>
    <xf numFmtId="0" fontId="6" fillId="0" borderId="0" xfId="9"/>
    <xf numFmtId="0" fontId="6" fillId="0" borderId="0" xfId="9" applyAlignment="1">
      <alignment wrapText="1"/>
    </xf>
    <xf numFmtId="0" fontId="6" fillId="0" borderId="3" xfId="9" applyBorder="1" applyAlignment="1">
      <alignment horizontal="left" wrapText="1" indent="1"/>
    </xf>
    <xf numFmtId="0" fontId="6" fillId="0" borderId="0" xfId="9" applyAlignment="1">
      <alignment horizontal="left" wrapText="1" indent="2"/>
    </xf>
    <xf numFmtId="0" fontId="12" fillId="2" borderId="0" xfId="9" applyFont="1" applyFill="1" applyAlignment="1">
      <alignment horizontal="left" wrapText="1" indent="2"/>
    </xf>
    <xf numFmtId="0" fontId="6" fillId="0" borderId="0" xfId="9" applyAlignment="1">
      <alignment horizontal="left" wrapText="1" indent="1"/>
    </xf>
    <xf numFmtId="166" fontId="12" fillId="0" borderId="0" xfId="3" applyNumberFormat="1" applyFont="1" applyBorder="1"/>
    <xf numFmtId="166" fontId="12" fillId="0" borderId="0" xfId="3" applyNumberFormat="1" applyFont="1" applyBorder="1" applyAlignment="1"/>
    <xf numFmtId="1" fontId="12" fillId="0" borderId="0" xfId="3" applyNumberFormat="1" applyFont="1" applyBorder="1" applyAlignment="1"/>
    <xf numFmtId="164" fontId="12" fillId="0" borderId="5" xfId="9" applyNumberFormat="1" applyFont="1" applyBorder="1"/>
    <xf numFmtId="0" fontId="12" fillId="0" borderId="3" xfId="0" applyFont="1" applyBorder="1" applyAlignment="1">
      <alignment horizontal="center" vertical="top"/>
    </xf>
    <xf numFmtId="0" fontId="12" fillId="0" borderId="2" xfId="0" applyFont="1" applyBorder="1" applyAlignment="1">
      <alignment horizontal="center" vertical="top"/>
    </xf>
    <xf numFmtId="0" fontId="14" fillId="0" borderId="0" xfId="0" applyFont="1" applyAlignment="1">
      <alignment vertical="center"/>
    </xf>
    <xf numFmtId="0" fontId="12" fillId="0" borderId="3" xfId="0" applyFont="1" applyBorder="1" applyAlignment="1">
      <alignment wrapText="1"/>
    </xf>
    <xf numFmtId="166" fontId="12" fillId="0" borderId="4" xfId="5" applyNumberFormat="1" applyFont="1" applyBorder="1" applyAlignment="1"/>
    <xf numFmtId="0" fontId="12" fillId="0" borderId="2" xfId="0" applyFont="1" applyBorder="1" applyAlignment="1">
      <alignment horizontal="center"/>
    </xf>
    <xf numFmtId="0" fontId="12" fillId="0" borderId="1" xfId="0" applyFont="1" applyBorder="1"/>
    <xf numFmtId="0" fontId="12" fillId="0" borderId="5" xfId="0" applyFont="1" applyBorder="1"/>
    <xf numFmtId="1" fontId="12" fillId="0" borderId="0" xfId="5" applyNumberFormat="1" applyFont="1" applyBorder="1" applyAlignment="1">
      <alignment horizontal="center"/>
    </xf>
    <xf numFmtId="1" fontId="12" fillId="0" borderId="0" xfId="0" applyNumberFormat="1" applyFont="1"/>
    <xf numFmtId="1" fontId="12" fillId="0" borderId="0" xfId="5" applyNumberFormat="1" applyFont="1" applyBorder="1"/>
    <xf numFmtId="1" fontId="12" fillId="0" borderId="0" xfId="5" applyNumberFormat="1" applyFont="1"/>
    <xf numFmtId="0" fontId="6" fillId="0" borderId="3" xfId="0" applyFont="1" applyBorder="1" applyAlignment="1">
      <alignment wrapText="1"/>
    </xf>
    <xf numFmtId="166" fontId="6" fillId="0" borderId="4" xfId="5" applyNumberFormat="1" applyFont="1" applyBorder="1" applyAlignment="1"/>
    <xf numFmtId="0" fontId="6" fillId="0" borderId="2" xfId="0" applyFont="1" applyBorder="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xf numFmtId="0" fontId="12" fillId="0" borderId="0" xfId="0" applyFont="1" applyAlignment="1">
      <alignment horizontal="center" vertical="top"/>
    </xf>
    <xf numFmtId="0" fontId="15" fillId="0" borderId="0" xfId="0" applyFont="1" applyAlignment="1">
      <alignment horizontal="left" wrapText="1"/>
    </xf>
    <xf numFmtId="0" fontId="13" fillId="0" borderId="0" xfId="0" applyFont="1" applyAlignment="1">
      <alignment wrapText="1"/>
    </xf>
    <xf numFmtId="0" fontId="6" fillId="0" borderId="0" xfId="0" applyFont="1"/>
    <xf numFmtId="0" fontId="6" fillId="0" borderId="0" xfId="0" applyFont="1" applyAlignment="1">
      <alignment wrapText="1"/>
    </xf>
    <xf numFmtId="0" fontId="6" fillId="0" borderId="3" xfId="0" applyFont="1" applyBorder="1" applyAlignment="1">
      <alignment horizontal="left" wrapText="1" indent="1"/>
    </xf>
    <xf numFmtId="0" fontId="6" fillId="0" borderId="0" xfId="0" applyFont="1" applyAlignment="1">
      <alignment horizontal="left" wrapText="1" indent="2"/>
    </xf>
    <xf numFmtId="0" fontId="12" fillId="2" borderId="0" xfId="0" applyFont="1" applyFill="1" applyAlignment="1">
      <alignment horizontal="left" wrapText="1" indent="2"/>
    </xf>
    <xf numFmtId="0" fontId="6" fillId="0" borderId="0" xfId="0" applyFont="1" applyAlignment="1">
      <alignment horizontal="left" wrapText="1" indent="1"/>
    </xf>
    <xf numFmtId="166" fontId="12" fillId="0" borderId="0" xfId="5" applyNumberFormat="1" applyFont="1" applyBorder="1"/>
    <xf numFmtId="166" fontId="12" fillId="0" borderId="0" xfId="5" applyNumberFormat="1" applyFont="1" applyBorder="1" applyAlignment="1"/>
    <xf numFmtId="1" fontId="12" fillId="0" borderId="0" xfId="5" applyNumberFormat="1" applyFont="1" applyBorder="1" applyAlignment="1"/>
    <xf numFmtId="164" fontId="12" fillId="0" borderId="5" xfId="0" applyNumberFormat="1" applyFont="1" applyBorder="1"/>
    <xf numFmtId="166" fontId="6" fillId="0" borderId="4" xfId="3" applyNumberFormat="1" applyFont="1" applyFill="1" applyBorder="1" applyAlignment="1"/>
    <xf numFmtId="166" fontId="12" fillId="0" borderId="4" xfId="1" applyNumberFormat="1" applyFont="1" applyBorder="1" applyAlignment="1"/>
    <xf numFmtId="0" fontId="15" fillId="0" borderId="0" xfId="0" applyFont="1" applyAlignment="1">
      <alignment wrapText="1"/>
    </xf>
    <xf numFmtId="166" fontId="6" fillId="0" borderId="4" xfId="1" applyNumberFormat="1" applyFont="1" applyBorder="1" applyAlignment="1"/>
    <xf numFmtId="0" fontId="13" fillId="0" borderId="3" xfId="0" applyFont="1" applyBorder="1" applyAlignment="1">
      <alignment wrapText="1"/>
    </xf>
    <xf numFmtId="166" fontId="12" fillId="0" borderId="0" xfId="1" applyNumberFormat="1" applyFont="1" applyBorder="1" applyAlignment="1"/>
    <xf numFmtId="166" fontId="12" fillId="0" borderId="5" xfId="0" applyNumberFormat="1" applyFont="1" applyBorder="1"/>
    <xf numFmtId="0" fontId="6" fillId="0" borderId="11" xfId="0" applyFont="1" applyBorder="1" applyAlignment="1">
      <alignment horizontal="left" wrapText="1" indent="1"/>
    </xf>
    <xf numFmtId="166" fontId="6" fillId="0" borderId="6" xfId="1" applyNumberFormat="1" applyFont="1" applyBorder="1" applyAlignment="1"/>
    <xf numFmtId="0" fontId="12" fillId="0" borderId="7" xfId="0" applyFont="1" applyBorder="1" applyAlignment="1">
      <alignment horizontal="center"/>
    </xf>
    <xf numFmtId="0" fontId="12" fillId="0" borderId="8" xfId="0" applyFont="1" applyBorder="1"/>
    <xf numFmtId="164" fontId="14" fillId="0" borderId="10" xfId="0" applyNumberFormat="1" applyFont="1" applyBorder="1"/>
    <xf numFmtId="0" fontId="12" fillId="0" borderId="9" xfId="0" applyFont="1" applyBorder="1"/>
    <xf numFmtId="0" fontId="12" fillId="0" borderId="7" xfId="0" applyFont="1" applyBorder="1" applyAlignment="1">
      <alignment horizontal="center" vertical="top"/>
    </xf>
    <xf numFmtId="0" fontId="6" fillId="0" borderId="12" xfId="0" applyFont="1" applyBorder="1"/>
    <xf numFmtId="0" fontId="12" fillId="0" borderId="4" xfId="0" applyFont="1" applyBorder="1" applyAlignment="1">
      <alignment horizontal="center" vertical="top"/>
    </xf>
    <xf numFmtId="0" fontId="12" fillId="0" borderId="6" xfId="0" applyFont="1" applyBorder="1" applyAlignment="1">
      <alignment horizontal="center" vertical="top"/>
    </xf>
    <xf numFmtId="0" fontId="15" fillId="0" borderId="0" xfId="0" applyFont="1" applyAlignment="1">
      <alignment horizontal="right"/>
    </xf>
    <xf numFmtId="0" fontId="12" fillId="0" borderId="11" xfId="0" applyFont="1" applyBorder="1" applyAlignment="1">
      <alignment horizontal="center" vertical="top"/>
    </xf>
    <xf numFmtId="0" fontId="3" fillId="0" borderId="4" xfId="0" applyFont="1" applyBorder="1" applyAlignment="1">
      <alignment horizontal="center" vertical="top"/>
    </xf>
    <xf numFmtId="0" fontId="2" fillId="0" borderId="0" xfId="0" applyFont="1" applyAlignment="1">
      <alignment horizontal="center"/>
    </xf>
    <xf numFmtId="0" fontId="12" fillId="0" borderId="14" xfId="0" applyFont="1" applyBorder="1" applyAlignment="1">
      <alignment horizontal="center" vertical="top"/>
    </xf>
    <xf numFmtId="166" fontId="12" fillId="0" borderId="4" xfId="3" applyNumberFormat="1" applyFont="1" applyBorder="1"/>
    <xf numFmtId="0" fontId="12" fillId="0" borderId="12" xfId="9" applyFont="1" applyBorder="1" applyAlignment="1">
      <alignment horizontal="center" vertical="top"/>
    </xf>
    <xf numFmtId="0" fontId="12" fillId="0" borderId="12" xfId="9" applyFont="1" applyBorder="1"/>
    <xf numFmtId="0" fontId="12" fillId="0" borderId="11" xfId="9" applyFont="1" applyBorder="1" applyAlignment="1">
      <alignment wrapText="1"/>
    </xf>
    <xf numFmtId="166" fontId="12" fillId="0" borderId="6" xfId="3" applyNumberFormat="1" applyFont="1" applyBorder="1" applyAlignment="1"/>
    <xf numFmtId="0" fontId="12" fillId="0" borderId="7" xfId="9" applyFont="1" applyBorder="1" applyAlignment="1">
      <alignment horizontal="center"/>
    </xf>
    <xf numFmtId="0" fontId="12" fillId="0" borderId="8" xfId="9" applyFont="1" applyBorder="1"/>
    <xf numFmtId="0" fontId="12" fillId="0" borderId="9" xfId="9" applyFont="1" applyBorder="1"/>
    <xf numFmtId="0" fontId="12" fillId="0" borderId="11" xfId="9" applyFont="1" applyBorder="1" applyAlignment="1">
      <alignment horizontal="center" vertical="top"/>
    </xf>
    <xf numFmtId="164" fontId="14" fillId="0" borderId="10" xfId="9" applyNumberFormat="1" applyFont="1" applyBorder="1"/>
    <xf numFmtId="0" fontId="12" fillId="0" borderId="12" xfId="9" applyFont="1" applyBorder="1" applyAlignment="1">
      <alignment wrapText="1"/>
    </xf>
    <xf numFmtId="166" fontId="12" fillId="0" borderId="12" xfId="3" applyNumberFormat="1" applyFont="1" applyBorder="1" applyAlignment="1"/>
    <xf numFmtId="0" fontId="12" fillId="0" borderId="13" xfId="0" applyFont="1" applyBorder="1" applyAlignment="1">
      <alignment horizontal="center" vertical="top"/>
    </xf>
    <xf numFmtId="0" fontId="12" fillId="0" borderId="12" xfId="0" applyFont="1" applyBorder="1" applyAlignment="1">
      <alignment horizontal="center" vertical="top"/>
    </xf>
    <xf numFmtId="0" fontId="12" fillId="2" borderId="12" xfId="0" applyFont="1" applyFill="1" applyBorder="1" applyAlignment="1">
      <alignment horizontal="left" wrapText="1" indent="2"/>
    </xf>
    <xf numFmtId="166" fontId="6" fillId="0" borderId="6" xfId="5" applyNumberFormat="1" applyFont="1" applyBorder="1" applyAlignment="1"/>
    <xf numFmtId="0" fontId="12" fillId="0" borderId="18" xfId="9" applyFont="1" applyBorder="1"/>
    <xf numFmtId="166" fontId="6" fillId="0" borderId="6" xfId="3" applyNumberFormat="1" applyFont="1" applyBorder="1" applyAlignment="1"/>
    <xf numFmtId="0" fontId="3" fillId="0" borderId="12" xfId="0" applyFont="1" applyBorder="1" applyAlignment="1">
      <alignment horizontal="center" vertical="top"/>
    </xf>
    <xf numFmtId="0" fontId="3" fillId="0" borderId="12" xfId="0" applyFont="1" applyBorder="1"/>
    <xf numFmtId="0" fontId="3" fillId="0" borderId="12" xfId="0" applyFont="1" applyBorder="1" applyAlignment="1">
      <alignment wrapText="1"/>
    </xf>
    <xf numFmtId="166" fontId="2" fillId="0" borderId="6" xfId="4" applyNumberFormat="1" applyFont="1" applyBorder="1" applyAlignment="1"/>
    <xf numFmtId="0" fontId="3" fillId="0" borderId="7" xfId="0" applyFont="1" applyBorder="1" applyAlignment="1">
      <alignment horizontal="center"/>
    </xf>
    <xf numFmtId="0" fontId="3" fillId="0" borderId="8" xfId="0" applyFont="1" applyBorder="1"/>
    <xf numFmtId="0" fontId="3" fillId="0" borderId="9" xfId="0" applyFont="1" applyBorder="1"/>
    <xf numFmtId="0" fontId="3" fillId="0" borderId="11" xfId="0" applyFont="1" applyBorder="1" applyAlignment="1">
      <alignment horizontal="center" vertical="top"/>
    </xf>
    <xf numFmtId="164" fontId="4" fillId="0" borderId="10" xfId="0" applyNumberFormat="1" applyFont="1" applyBorder="1"/>
    <xf numFmtId="0" fontId="6" fillId="0" borderId="11" xfId="9" applyBorder="1" applyAlignment="1">
      <alignment horizontal="left" wrapText="1" indent="1"/>
    </xf>
    <xf numFmtId="0" fontId="12" fillId="0" borderId="12" xfId="0" applyFont="1" applyBorder="1"/>
    <xf numFmtId="0" fontId="14" fillId="0" borderId="15" xfId="0" applyFont="1" applyBorder="1" applyAlignment="1">
      <alignment vertical="center"/>
    </xf>
    <xf numFmtId="0" fontId="12" fillId="0" borderId="19" xfId="0" applyFont="1" applyBorder="1" applyAlignment="1">
      <alignment wrapText="1"/>
    </xf>
    <xf numFmtId="166" fontId="12" fillId="0" borderId="13" xfId="1" applyNumberFormat="1" applyFont="1" applyBorder="1" applyAlignment="1"/>
    <xf numFmtId="0" fontId="12" fillId="0" borderId="14" xfId="0" applyFont="1" applyBorder="1" applyAlignment="1">
      <alignment horizontal="center"/>
    </xf>
    <xf numFmtId="0" fontId="12" fillId="0" borderId="16" xfId="0" applyFont="1" applyBorder="1"/>
    <xf numFmtId="0" fontId="12" fillId="0" borderId="17" xfId="0" applyFont="1" applyBorder="1"/>
    <xf numFmtId="0" fontId="20" fillId="0" borderId="20" xfId="0" applyFont="1" applyBorder="1"/>
    <xf numFmtId="0" fontId="20" fillId="0" borderId="21" xfId="0" applyFont="1" applyBorder="1"/>
    <xf numFmtId="2" fontId="20" fillId="0" borderId="20" xfId="0" applyNumberFormat="1" applyFont="1" applyBorder="1" applyAlignment="1">
      <alignment horizontal="center" vertical="center"/>
    </xf>
    <xf numFmtId="0" fontId="3" fillId="0" borderId="7" xfId="0" applyFont="1" applyBorder="1" applyAlignment="1">
      <alignment horizontal="center" vertical="top"/>
    </xf>
    <xf numFmtId="166" fontId="3" fillId="0" borderId="12" xfId="1" applyNumberFormat="1" applyFont="1" applyBorder="1" applyAlignment="1"/>
    <xf numFmtId="0" fontId="3" fillId="0" borderId="12" xfId="0" applyFont="1" applyBorder="1" applyAlignment="1">
      <alignment horizontal="center"/>
    </xf>
    <xf numFmtId="2" fontId="20" fillId="0" borderId="22" xfId="0" applyNumberFormat="1" applyFont="1" applyBorder="1" applyAlignment="1">
      <alignment horizontal="center" vertical="center"/>
    </xf>
    <xf numFmtId="166" fontId="2" fillId="0" borderId="0" xfId="1" applyNumberFormat="1" applyFont="1" applyFill="1" applyBorder="1" applyAlignment="1"/>
    <xf numFmtId="166" fontId="3" fillId="0" borderId="3" xfId="0" applyNumberFormat="1" applyFont="1" applyBorder="1"/>
    <xf numFmtId="1" fontId="3" fillId="0" borderId="2" xfId="1" applyNumberFormat="1" applyFont="1" applyBorder="1"/>
    <xf numFmtId="168" fontId="20" fillId="0" borderId="20" xfId="6" applyNumberFormat="1" applyFont="1" applyBorder="1" applyAlignment="1">
      <alignment horizontal="center" vertical="center"/>
    </xf>
    <xf numFmtId="2" fontId="20" fillId="0" borderId="20" xfId="0" applyNumberFormat="1" applyFont="1" applyBorder="1" applyAlignment="1">
      <alignment horizontal="right" vertical="center"/>
    </xf>
    <xf numFmtId="0" fontId="3" fillId="0" borderId="15" xfId="0" applyFont="1" applyBorder="1" applyAlignment="1">
      <alignment horizontal="right"/>
    </xf>
    <xf numFmtId="167" fontId="20" fillId="0" borderId="21" xfId="10" applyNumberFormat="1" applyFont="1" applyBorder="1"/>
    <xf numFmtId="166" fontId="3" fillId="0" borderId="23" xfId="1" applyNumberFormat="1" applyFont="1" applyBorder="1" applyAlignment="1"/>
    <xf numFmtId="166" fontId="3" fillId="0" borderId="20" xfId="1" applyNumberFormat="1" applyFont="1" applyBorder="1" applyAlignment="1"/>
    <xf numFmtId="0" fontId="3" fillId="0" borderId="23" xfId="0" applyFont="1" applyBorder="1" applyAlignment="1">
      <alignment horizontal="center"/>
    </xf>
    <xf numFmtId="0" fontId="3" fillId="0" borderId="20" xfId="0" applyFont="1" applyBorder="1" applyAlignment="1">
      <alignment horizontal="center"/>
    </xf>
    <xf numFmtId="0" fontId="0" fillId="0" borderId="0" xfId="0" applyAlignment="1">
      <alignment horizontal="center"/>
    </xf>
    <xf numFmtId="0" fontId="20" fillId="0" borderId="24" xfId="0" applyFont="1" applyBorder="1" applyAlignment="1">
      <alignment horizontal="left"/>
    </xf>
    <xf numFmtId="0" fontId="0" fillId="0" borderId="26" xfId="0" applyBorder="1"/>
    <xf numFmtId="0" fontId="0" fillId="0" borderId="26" xfId="0" applyBorder="1" applyAlignment="1">
      <alignment horizontal="left"/>
    </xf>
    <xf numFmtId="164" fontId="3" fillId="0" borderId="0" xfId="0" applyNumberFormat="1" applyFont="1"/>
    <xf numFmtId="0" fontId="20" fillId="0" borderId="0" xfId="0" applyFont="1"/>
    <xf numFmtId="2" fontId="20" fillId="0" borderId="0" xfId="0" applyNumberFormat="1" applyFont="1" applyAlignment="1">
      <alignment horizontal="center" vertical="center"/>
    </xf>
    <xf numFmtId="0" fontId="17" fillId="0" borderId="26" xfId="0" applyFont="1" applyBorder="1" applyAlignment="1">
      <alignment horizontal="center"/>
    </xf>
    <xf numFmtId="0" fontId="3" fillId="0" borderId="30" xfId="0" applyFont="1" applyBorder="1"/>
    <xf numFmtId="0" fontId="3" fillId="0" borderId="26" xfId="0" applyFont="1" applyBorder="1" applyAlignment="1">
      <alignment horizontal="left" wrapText="1"/>
    </xf>
    <xf numFmtId="0" fontId="24" fillId="0" borderId="26" xfId="0" applyFont="1" applyBorder="1" applyAlignment="1">
      <alignment horizontal="center"/>
    </xf>
    <xf numFmtId="164" fontId="3" fillId="0" borderId="30" xfId="0" applyNumberFormat="1" applyFont="1" applyBorder="1"/>
    <xf numFmtId="164" fontId="3" fillId="0" borderId="31" xfId="0" applyNumberFormat="1" applyFont="1" applyBorder="1"/>
    <xf numFmtId="0" fontId="22" fillId="0" borderId="24" xfId="0" applyFont="1" applyBorder="1" applyAlignment="1">
      <alignment horizontal="left" wrapText="1"/>
    </xf>
    <xf numFmtId="0" fontId="25" fillId="0" borderId="26" xfId="0" applyFont="1" applyBorder="1" applyAlignment="1">
      <alignment horizontal="left" wrapText="1"/>
    </xf>
    <xf numFmtId="0" fontId="22" fillId="0" borderId="26" xfId="0" applyFont="1" applyBorder="1" applyAlignment="1">
      <alignment horizontal="left" wrapText="1"/>
    </xf>
    <xf numFmtId="0" fontId="3" fillId="0" borderId="26" xfId="0" applyFont="1" applyBorder="1" applyAlignment="1">
      <alignment horizontal="left"/>
    </xf>
    <xf numFmtId="0" fontId="20" fillId="0" borderId="26" xfId="0" applyFont="1" applyBorder="1"/>
    <xf numFmtId="0" fontId="3" fillId="0" borderId="26" xfId="0" applyFont="1" applyBorder="1" applyAlignment="1">
      <alignment wrapText="1"/>
    </xf>
    <xf numFmtId="0" fontId="21" fillId="0" borderId="24" xfId="0" applyFont="1" applyBorder="1"/>
    <xf numFmtId="2" fontId="20" fillId="0" borderId="31" xfId="0" applyNumberFormat="1" applyFont="1" applyBorder="1"/>
    <xf numFmtId="0" fontId="20" fillId="0" borderId="26" xfId="0" applyFont="1" applyBorder="1" applyAlignment="1">
      <alignment horizontal="left"/>
    </xf>
    <xf numFmtId="0" fontId="3" fillId="0" borderId="32" xfId="0" applyFont="1" applyBorder="1" applyAlignment="1">
      <alignment wrapText="1"/>
    </xf>
    <xf numFmtId="0" fontId="3" fillId="0" borderId="33" xfId="0" applyFont="1" applyBorder="1"/>
    <xf numFmtId="0" fontId="17" fillId="0" borderId="34" xfId="0" applyFont="1" applyBorder="1" applyAlignment="1">
      <alignment wrapText="1"/>
    </xf>
    <xf numFmtId="165" fontId="20" fillId="0" borderId="35" xfId="1" applyFont="1" applyBorder="1"/>
    <xf numFmtId="0" fontId="3" fillId="0" borderId="24" xfId="0" applyFont="1" applyBorder="1" applyAlignment="1">
      <alignment wrapText="1"/>
    </xf>
    <xf numFmtId="164" fontId="20" fillId="0" borderId="30" xfId="6" applyFont="1" applyBorder="1"/>
    <xf numFmtId="2" fontId="20" fillId="0" borderId="30" xfId="0" applyNumberFormat="1" applyFont="1" applyBorder="1"/>
    <xf numFmtId="0" fontId="20" fillId="0" borderId="24" xfId="0" applyFont="1" applyBorder="1"/>
    <xf numFmtId="0" fontId="3" fillId="0" borderId="36" xfId="0" applyFont="1" applyBorder="1" applyAlignment="1">
      <alignment wrapText="1"/>
    </xf>
    <xf numFmtId="166" fontId="3" fillId="0" borderId="25" xfId="1" applyNumberFormat="1" applyFont="1" applyBorder="1" applyAlignment="1"/>
    <xf numFmtId="0" fontId="3" fillId="0" borderId="25" xfId="0" applyFont="1" applyBorder="1" applyAlignment="1">
      <alignment horizontal="center"/>
    </xf>
    <xf numFmtId="0" fontId="3" fillId="0" borderId="25" xfId="0" applyFont="1" applyBorder="1"/>
    <xf numFmtId="0" fontId="3" fillId="0" borderId="37" xfId="0" applyFont="1" applyBorder="1"/>
    <xf numFmtId="0" fontId="28" fillId="3" borderId="0" xfId="0" applyFont="1" applyFill="1"/>
    <xf numFmtId="166" fontId="3" fillId="3" borderId="0" xfId="1" applyNumberFormat="1" applyFont="1" applyFill="1" applyBorder="1" applyAlignment="1"/>
    <xf numFmtId="0" fontId="3" fillId="3" borderId="0" xfId="0" applyFont="1" applyFill="1" applyAlignment="1">
      <alignment horizontal="center"/>
    </xf>
    <xf numFmtId="0" fontId="3" fillId="3" borderId="0" xfId="0" applyFont="1" applyFill="1"/>
    <xf numFmtId="0" fontId="29" fillId="0" borderId="0" xfId="0" applyFont="1" applyAlignment="1">
      <alignment horizontal="left"/>
    </xf>
    <xf numFmtId="0" fontId="0" fillId="0" borderId="0" xfId="0" applyAlignment="1">
      <alignment horizontal="center" vertical="center"/>
    </xf>
    <xf numFmtId="0" fontId="31" fillId="4" borderId="38" xfId="0" applyFont="1" applyFill="1" applyBorder="1" applyAlignment="1">
      <alignment horizontal="center" vertical="center"/>
    </xf>
    <xf numFmtId="3" fontId="0" fillId="0" borderId="0" xfId="0" applyNumberFormat="1"/>
    <xf numFmtId="0" fontId="31" fillId="4" borderId="39" xfId="0" applyFont="1" applyFill="1" applyBorder="1" applyAlignment="1">
      <alignment horizontal="center" vertical="center"/>
    </xf>
    <xf numFmtId="0" fontId="32" fillId="0" borderId="0" xfId="0" applyFont="1" applyAlignment="1">
      <alignment horizontal="center"/>
    </xf>
    <xf numFmtId="1" fontId="3" fillId="0" borderId="0" xfId="1" applyNumberFormat="1" applyFont="1" applyAlignment="1">
      <alignment wrapText="1"/>
    </xf>
    <xf numFmtId="0" fontId="20" fillId="0" borderId="20" xfId="0" applyFont="1" applyBorder="1" applyAlignment="1">
      <alignment horizontal="center"/>
    </xf>
    <xf numFmtId="0" fontId="34" fillId="5" borderId="42" xfId="0" applyFont="1" applyFill="1" applyBorder="1" applyAlignment="1">
      <alignment horizontal="center"/>
    </xf>
    <xf numFmtId="0" fontId="34" fillId="5" borderId="43" xfId="0" applyFont="1" applyFill="1" applyBorder="1" applyAlignment="1">
      <alignment horizontal="center"/>
    </xf>
    <xf numFmtId="0" fontId="35" fillId="5" borderId="43" xfId="0" applyFont="1" applyFill="1" applyBorder="1" applyAlignment="1">
      <alignment horizontal="center"/>
    </xf>
    <xf numFmtId="0" fontId="35" fillId="5" borderId="44" xfId="0" applyFont="1" applyFill="1" applyBorder="1" applyAlignment="1">
      <alignment horizontal="center"/>
    </xf>
    <xf numFmtId="0" fontId="35" fillId="0" borderId="12" xfId="0" applyFont="1" applyBorder="1"/>
    <xf numFmtId="0" fontId="36" fillId="0" borderId="25" xfId="0" applyFont="1" applyBorder="1"/>
    <xf numFmtId="0" fontId="36" fillId="0" borderId="12" xfId="0" applyFont="1" applyBorder="1" applyAlignment="1">
      <alignment horizontal="center"/>
    </xf>
    <xf numFmtId="0" fontId="36" fillId="0" borderId="12" xfId="0" applyFont="1" applyBorder="1"/>
    <xf numFmtId="0" fontId="36" fillId="0" borderId="25" xfId="0" applyFont="1" applyBorder="1" applyAlignment="1">
      <alignment horizontal="center"/>
    </xf>
    <xf numFmtId="0" fontId="36" fillId="0" borderId="53" xfId="0" applyFont="1" applyBorder="1"/>
    <xf numFmtId="0" fontId="36" fillId="0" borderId="54" xfId="0" applyFont="1" applyBorder="1"/>
    <xf numFmtId="0" fontId="36" fillId="0" borderId="55" xfId="0" applyFont="1" applyBorder="1"/>
    <xf numFmtId="0" fontId="36" fillId="0" borderId="2" xfId="0" applyFont="1" applyBorder="1"/>
    <xf numFmtId="0" fontId="36" fillId="0" borderId="7" xfId="0" applyFont="1" applyBorder="1"/>
    <xf numFmtId="0" fontId="36" fillId="0" borderId="46" xfId="0" applyFont="1" applyBorder="1"/>
    <xf numFmtId="0" fontId="36" fillId="0" borderId="46" xfId="0" applyFont="1" applyBorder="1" applyAlignment="1">
      <alignment horizontal="center"/>
    </xf>
    <xf numFmtId="0" fontId="36" fillId="0" borderId="0" xfId="0" applyFont="1"/>
    <xf numFmtId="0" fontId="36" fillId="0" borderId="0" xfId="0" applyFont="1" applyAlignment="1">
      <alignment horizontal="center"/>
    </xf>
    <xf numFmtId="0" fontId="35" fillId="0" borderId="0" xfId="0" applyFont="1"/>
    <xf numFmtId="0" fontId="36" fillId="0" borderId="47" xfId="0" applyFont="1" applyBorder="1"/>
    <xf numFmtId="0" fontId="15" fillId="0" borderId="0" xfId="9" applyFont="1" applyAlignment="1">
      <alignment horizontal="right" wrapText="1"/>
    </xf>
    <xf numFmtId="0" fontId="15" fillId="0" borderId="3" xfId="9" applyFont="1" applyBorder="1" applyAlignment="1">
      <alignment horizontal="right" wrapText="1"/>
    </xf>
    <xf numFmtId="0" fontId="15" fillId="0" borderId="0" xfId="0" applyFont="1" applyAlignment="1">
      <alignment horizontal="right" wrapText="1"/>
    </xf>
    <xf numFmtId="0" fontId="15" fillId="0" borderId="3" xfId="0" applyFont="1" applyBorder="1" applyAlignment="1">
      <alignment horizontal="right" wrapText="1"/>
    </xf>
    <xf numFmtId="0" fontId="9" fillId="0" borderId="0" xfId="0" applyFont="1" applyAlignment="1">
      <alignment horizontal="right" wrapText="1"/>
    </xf>
    <xf numFmtId="0" fontId="14" fillId="0" borderId="0" xfId="9" applyFont="1" applyAlignment="1">
      <alignment horizontal="right" wrapText="1"/>
    </xf>
    <xf numFmtId="0" fontId="14" fillId="0" borderId="3" xfId="9" applyFont="1" applyBorder="1" applyAlignment="1">
      <alignment horizontal="right" wrapText="1"/>
    </xf>
    <xf numFmtId="0" fontId="18" fillId="0" borderId="27" xfId="0" applyFont="1" applyBorder="1" applyAlignment="1">
      <alignment horizontal="center" wrapText="1"/>
    </xf>
    <xf numFmtId="0" fontId="18" fillId="0" borderId="28" xfId="0" applyFont="1" applyBorder="1" applyAlignment="1">
      <alignment horizontal="center" wrapText="1"/>
    </xf>
    <xf numFmtId="0" fontId="18" fillId="0" borderId="29" xfId="0" applyFont="1" applyBorder="1" applyAlignment="1">
      <alignment horizontal="center" wrapText="1"/>
    </xf>
    <xf numFmtId="0" fontId="20" fillId="0" borderId="22" xfId="0" applyFont="1" applyBorder="1" applyAlignment="1">
      <alignment horizontal="center"/>
    </xf>
    <xf numFmtId="0" fontId="20" fillId="0" borderId="0" xfId="0" applyFont="1" applyAlignment="1">
      <alignment horizontal="center"/>
    </xf>
    <xf numFmtId="0" fontId="20" fillId="0" borderId="21" xfId="0" applyFont="1" applyBorder="1" applyAlignment="1">
      <alignment horizontal="center"/>
    </xf>
    <xf numFmtId="0" fontId="23" fillId="0" borderId="26" xfId="0" applyFont="1" applyBorder="1" applyAlignment="1">
      <alignment horizontal="right"/>
    </xf>
    <xf numFmtId="0" fontId="23" fillId="0" borderId="0" xfId="0" applyFont="1" applyAlignment="1">
      <alignment horizontal="right"/>
    </xf>
    <xf numFmtId="0" fontId="23" fillId="0" borderId="21" xfId="0" applyFont="1" applyBorder="1" applyAlignment="1">
      <alignment horizontal="right"/>
    </xf>
    <xf numFmtId="0" fontId="26" fillId="0" borderId="26" xfId="0" applyFont="1" applyBorder="1" applyAlignment="1">
      <alignment horizontal="left" vertical="center" wrapText="1"/>
    </xf>
    <xf numFmtId="0" fontId="26" fillId="0" borderId="0" xfId="0" applyFont="1" applyAlignment="1">
      <alignment horizontal="left" vertical="center" wrapText="1"/>
    </xf>
    <xf numFmtId="0" fontId="26" fillId="0" borderId="30" xfId="0" applyFont="1" applyBorder="1" applyAlignment="1">
      <alignment horizontal="left" vertical="center" wrapText="1"/>
    </xf>
    <xf numFmtId="0" fontId="36" fillId="0" borderId="57" xfId="0" applyFont="1" applyBorder="1" applyAlignment="1">
      <alignment horizontal="center" vertical="center"/>
    </xf>
    <xf numFmtId="0" fontId="34" fillId="6" borderId="42" xfId="0" applyFont="1" applyFill="1" applyBorder="1" applyAlignment="1">
      <alignment horizontal="center"/>
    </xf>
    <xf numFmtId="0" fontId="34" fillId="6" borderId="43" xfId="0" applyFont="1" applyFill="1" applyBorder="1" applyAlignment="1">
      <alignment horizontal="center"/>
    </xf>
    <xf numFmtId="0" fontId="34" fillId="6" borderId="44" xfId="0" applyFont="1" applyFill="1" applyBorder="1" applyAlignment="1">
      <alignment horizont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27" fillId="0" borderId="0" xfId="0" applyFont="1" applyAlignment="1">
      <alignment horizontal="left" vertical="center" wrapText="1"/>
    </xf>
    <xf numFmtId="0" fontId="37" fillId="0" borderId="0" xfId="0" applyFont="1" applyAlignment="1">
      <alignment horizontal="left" vertical="center" wrapText="1"/>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0" borderId="52" xfId="0" applyFont="1" applyBorder="1" applyAlignment="1">
      <alignment horizontal="center" vertical="center"/>
    </xf>
    <xf numFmtId="0" fontId="36" fillId="0" borderId="50" xfId="0" applyFont="1" applyBorder="1" applyAlignment="1">
      <alignment horizontal="center" vertical="center"/>
    </xf>
    <xf numFmtId="0" fontId="36" fillId="0" borderId="51" xfId="0" applyFont="1" applyBorder="1" applyAlignment="1">
      <alignment horizontal="center" vertical="center"/>
    </xf>
    <xf numFmtId="0" fontId="34" fillId="6" borderId="56" xfId="0" applyFont="1" applyFill="1" applyBorder="1" applyAlignment="1">
      <alignment horizontal="center"/>
    </xf>
    <xf numFmtId="0" fontId="34" fillId="6" borderId="45" xfId="0" applyFont="1" applyFill="1" applyBorder="1" applyAlignment="1">
      <alignment horizontal="center"/>
    </xf>
    <xf numFmtId="0" fontId="34" fillId="6" borderId="46" xfId="0" applyFont="1" applyFill="1" applyBorder="1" applyAlignment="1">
      <alignment horizontal="center"/>
    </xf>
    <xf numFmtId="0" fontId="34" fillId="6" borderId="47" xfId="0" applyFont="1" applyFill="1" applyBorder="1" applyAlignment="1">
      <alignment horizontal="center"/>
    </xf>
    <xf numFmtId="0" fontId="31" fillId="4" borderId="40" xfId="0" applyFont="1" applyFill="1" applyBorder="1" applyAlignment="1">
      <alignment horizontal="center" vertical="center"/>
    </xf>
    <xf numFmtId="0" fontId="31" fillId="4" borderId="41" xfId="0" applyFont="1" applyFill="1" applyBorder="1" applyAlignment="1">
      <alignment horizontal="center" vertical="center"/>
    </xf>
    <xf numFmtId="0" fontId="30" fillId="0" borderId="25" xfId="0" applyFont="1" applyBorder="1" applyAlignment="1">
      <alignment horizontal="center"/>
    </xf>
  </cellXfs>
  <cellStyles count="11">
    <cellStyle name="Comma" xfId="1" builtinId="3"/>
    <cellStyle name="Comma 2" xfId="2" xr:uid="{00000000-0005-0000-0000-000001000000}"/>
    <cellStyle name="Comma 3" xfId="3" xr:uid="{00000000-0005-0000-0000-000002000000}"/>
    <cellStyle name="Comma 4" xfId="4" xr:uid="{00000000-0005-0000-0000-000003000000}"/>
    <cellStyle name="Comma 5" xfId="5" xr:uid="{00000000-0005-0000-0000-000004000000}"/>
    <cellStyle name="Currency" xfId="6" builtinId="4"/>
    <cellStyle name="Currency 2" xfId="7" xr:uid="{00000000-0005-0000-0000-000006000000}"/>
    <cellStyle name="Currency 3" xfId="8" xr:uid="{00000000-0005-0000-0000-000007000000}"/>
    <cellStyle name="Normal" xfId="0" builtinId="0"/>
    <cellStyle name="Normal 2" xfId="9" xr:uid="{00000000-0005-0000-0000-000009000000}"/>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0Ascent%20Homes/8.0%20QS-Commercial%20Folder%20-%20PRIVATE/Standard%20House%20Types%20-%20Quants%20%20019/BofQ%20-%20House%20Types/CT1/Standard%20Houses%20-%20Type%20CT1%204B7P%20detache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2B"/>
      <sheetName val="2C"/>
      <sheetName val="2D"/>
      <sheetName val="2E"/>
      <sheetName val="2F"/>
      <sheetName val="2G"/>
      <sheetName val="2H"/>
      <sheetName val="3A"/>
      <sheetName val="3B"/>
      <sheetName val="3C"/>
      <sheetName val="4-"/>
      <sheetName val="5A"/>
      <sheetName val="5C"/>
      <sheetName val="5D-G"/>
      <sheetName val="5H"/>
      <sheetName val="5N"/>
      <sheetName val="sb"/>
      <sheetName val="uf"/>
      <sheetName val="rf"/>
      <sheetName val="st"/>
      <sheetName val="ew"/>
      <sheetName val="wd"/>
      <sheetName val="iw"/>
      <sheetName val="id"/>
      <sheetName val="wf"/>
      <sheetName val="ff"/>
      <sheetName val="cf"/>
      <sheetName val="fg"/>
      <sheetName val="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1"/>
  <sheetViews>
    <sheetView showGridLines="0" showZero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c r="I2" s="54"/>
      <c r="J2" s="54"/>
      <c r="K2" s="54"/>
      <c r="L2" s="54"/>
      <c r="M2" s="54"/>
      <c r="N2" s="54"/>
      <c r="O2" s="54"/>
      <c r="P2" s="54"/>
      <c r="Q2" s="54"/>
      <c r="R2" s="54"/>
    </row>
    <row r="3" spans="1:18">
      <c r="A3" s="46"/>
      <c r="B3" s="47"/>
      <c r="C3" s="67" t="s">
        <v>1</v>
      </c>
      <c r="D3" s="58"/>
      <c r="E3" s="111"/>
      <c r="F3" s="60"/>
      <c r="G3" s="52"/>
      <c r="H3" s="53"/>
    </row>
    <row r="4" spans="1:18">
      <c r="A4" s="46"/>
      <c r="B4" s="47"/>
      <c r="D4" s="58"/>
      <c r="E4" s="111"/>
      <c r="F4" s="60"/>
      <c r="G4" s="52"/>
      <c r="H4" s="53"/>
    </row>
    <row r="5" spans="1:18" ht="25.5">
      <c r="A5" s="46"/>
      <c r="B5" s="47"/>
      <c r="C5" s="68" t="s">
        <v>2</v>
      </c>
      <c r="D5" s="58"/>
      <c r="E5" s="111"/>
      <c r="F5" s="60"/>
      <c r="G5" s="52"/>
      <c r="H5" s="53"/>
    </row>
    <row r="6" spans="1:18">
      <c r="A6" s="46"/>
      <c r="B6" s="47"/>
      <c r="D6" s="58"/>
      <c r="E6" s="111"/>
      <c r="F6" s="60"/>
      <c r="G6" s="52"/>
      <c r="H6" s="53"/>
    </row>
    <row r="7" spans="1:18">
      <c r="A7" s="46"/>
      <c r="B7" s="47"/>
      <c r="C7" s="66" t="s">
        <v>3</v>
      </c>
      <c r="D7" s="58"/>
      <c r="E7" s="111"/>
      <c r="F7" s="60"/>
      <c r="G7" s="52"/>
      <c r="H7" s="53"/>
    </row>
    <row r="8" spans="1:18">
      <c r="A8" s="46"/>
      <c r="B8" s="47"/>
      <c r="C8" s="66"/>
      <c r="D8" s="58"/>
      <c r="E8" s="111"/>
      <c r="F8" s="60"/>
      <c r="G8" s="52"/>
      <c r="H8" s="53"/>
    </row>
    <row r="9" spans="1:18" ht="25.5">
      <c r="A9" s="46">
        <v>1</v>
      </c>
      <c r="B9" s="47"/>
      <c r="C9" s="65" t="s">
        <v>4</v>
      </c>
      <c r="D9" s="58"/>
      <c r="E9" s="111">
        <v>62.94</v>
      </c>
      <c r="F9" s="60" t="s">
        <v>5</v>
      </c>
      <c r="G9" s="52" t="e">
        <f>Summary!#REF!</f>
        <v>#REF!</v>
      </c>
      <c r="H9" s="79" t="e">
        <f>G9*E9</f>
        <v>#REF!</v>
      </c>
    </row>
    <row r="10" spans="1:18">
      <c r="A10" s="46"/>
      <c r="B10" s="47"/>
      <c r="C10" s="66"/>
      <c r="D10" s="58"/>
      <c r="E10" s="111"/>
      <c r="F10" s="60"/>
      <c r="G10" s="52"/>
      <c r="H10" s="53"/>
    </row>
    <row r="11" spans="1:18">
      <c r="A11" s="46"/>
      <c r="B11" s="47"/>
      <c r="C11" s="69" t="s">
        <v>6</v>
      </c>
      <c r="D11" s="58"/>
      <c r="E11" s="111"/>
      <c r="F11" s="51"/>
      <c r="G11" s="52"/>
      <c r="H11" s="53"/>
    </row>
    <row r="12" spans="1:18">
      <c r="A12" s="46"/>
      <c r="B12" s="47"/>
      <c r="C12" s="70"/>
      <c r="D12" s="58"/>
      <c r="E12" s="111"/>
      <c r="F12" s="51"/>
      <c r="G12" s="52"/>
      <c r="H12" s="53"/>
    </row>
    <row r="13" spans="1:18">
      <c r="A13" s="46"/>
      <c r="B13" s="47"/>
      <c r="C13" s="71" t="s">
        <v>7</v>
      </c>
      <c r="D13" s="72"/>
      <c r="E13" s="111"/>
      <c r="F13" s="51"/>
      <c r="G13" s="52"/>
      <c r="H13" s="53"/>
    </row>
    <row r="14" spans="1:18">
      <c r="A14" s="46"/>
      <c r="B14" s="47"/>
      <c r="C14" s="70"/>
      <c r="D14" s="72"/>
      <c r="E14" s="111"/>
      <c r="F14" s="51"/>
      <c r="G14" s="52"/>
      <c r="H14" s="53"/>
    </row>
    <row r="15" spans="1:18" ht="25.5">
      <c r="A15" s="46">
        <f>1+A9</f>
        <v>2</v>
      </c>
      <c r="B15" s="47"/>
      <c r="C15" s="73" t="s">
        <v>8</v>
      </c>
      <c r="D15" s="72"/>
      <c r="E15" s="111">
        <v>6</v>
      </c>
      <c r="F15" s="51" t="s">
        <v>9</v>
      </c>
      <c r="G15" s="52" t="e">
        <f>Summary!#REF!</f>
        <v>#REF!</v>
      </c>
      <c r="H15" s="79" t="e">
        <f>G15*E15</f>
        <v>#REF!</v>
      </c>
      <c r="N15" s="63"/>
      <c r="P15" s="63"/>
    </row>
    <row r="16" spans="1:18">
      <c r="A16" s="46"/>
      <c r="B16" s="47"/>
      <c r="C16" s="74"/>
      <c r="D16" s="72"/>
      <c r="E16" s="59"/>
      <c r="F16" s="51"/>
      <c r="G16" s="52"/>
      <c r="H16" s="53"/>
    </row>
    <row r="17" spans="1:23" ht="13.5" thickBot="1">
      <c r="A17" s="46"/>
      <c r="C17" s="253" t="s">
        <v>10</v>
      </c>
      <c r="D17" s="254"/>
      <c r="E17" s="133"/>
      <c r="F17" s="51"/>
      <c r="G17" s="52"/>
      <c r="H17" s="142" t="e">
        <f>SUM(H9:H16)</f>
        <v>#REF!</v>
      </c>
    </row>
    <row r="18" spans="1:23" ht="13.5" thickTop="1">
      <c r="A18" s="141"/>
      <c r="B18" s="134"/>
      <c r="C18" s="135"/>
      <c r="D18" s="136"/>
      <c r="E18" s="137"/>
      <c r="F18" s="138"/>
      <c r="G18" s="139"/>
      <c r="H18" s="140"/>
      <c r="L18" s="56"/>
      <c r="M18" s="56">
        <f t="shared" ref="M18:R18" si="0">SUM(M1:M16)</f>
        <v>0</v>
      </c>
      <c r="N18" s="56">
        <f t="shared" si="0"/>
        <v>0</v>
      </c>
      <c r="O18" s="56">
        <f t="shared" si="0"/>
        <v>0</v>
      </c>
      <c r="P18" s="56">
        <f t="shared" si="0"/>
        <v>0</v>
      </c>
      <c r="Q18" s="56">
        <f t="shared" si="0"/>
        <v>0</v>
      </c>
      <c r="R18" s="56">
        <f t="shared" si="0"/>
        <v>0</v>
      </c>
      <c r="S18" s="56"/>
      <c r="T18" s="56"/>
      <c r="U18" s="56"/>
      <c r="V18" s="56"/>
    </row>
    <row r="19" spans="1:23">
      <c r="C19" s="63"/>
      <c r="I19" s="78"/>
      <c r="J19" s="78"/>
      <c r="K19" s="78"/>
      <c r="L19" s="78"/>
      <c r="M19" s="78"/>
      <c r="N19" s="78"/>
      <c r="O19" s="78"/>
      <c r="P19" s="78"/>
      <c r="Q19" s="78"/>
      <c r="R19" s="78"/>
      <c r="S19" s="78"/>
      <c r="T19" s="78"/>
      <c r="U19" s="78"/>
      <c r="V19" s="78"/>
      <c r="W19" s="78"/>
    </row>
    <row r="20" spans="1:23">
      <c r="C20" s="63"/>
      <c r="I20" s="56">
        <f t="shared" ref="I20:N20" si="1">+I19-I18</f>
        <v>0</v>
      </c>
      <c r="J20" s="56">
        <f t="shared" si="1"/>
        <v>0</v>
      </c>
      <c r="K20" s="56">
        <f t="shared" si="1"/>
        <v>0</v>
      </c>
      <c r="L20" s="56"/>
      <c r="M20" s="56"/>
      <c r="N20" s="56">
        <f t="shared" si="1"/>
        <v>0</v>
      </c>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CT1 - 4B7P DETACHED
&amp;R&amp;"Arial,Bold"
01 - Substructure&amp;"Arial,Regular"
</oddHeader>
    <oddFooter>&amp;C&amp;"Arial,Bold"&amp;A/&amp;P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W31"/>
  <sheetViews>
    <sheetView showGridLines="0" zoomScaleNormal="100" zoomScaleSheetLayoutView="100" workbookViewId="0">
      <selection activeCell="D15" sqref="D15"/>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50.4</v>
      </c>
      <c r="F9" s="94" t="s">
        <v>5</v>
      </c>
      <c r="G9" s="86" t="e">
        <f>Summary!#REF!</f>
        <v>#REF!</v>
      </c>
      <c r="H9" s="45"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8</v>
      </c>
      <c r="F15" s="85" t="s">
        <v>9</v>
      </c>
      <c r="G15" s="86" t="e">
        <f>Summary!#REF!</f>
        <v>#REF!</v>
      </c>
      <c r="H15" s="45" t="e">
        <f>G15*E15</f>
        <v>#REF!</v>
      </c>
      <c r="N15" s="97"/>
      <c r="P15" s="97"/>
    </row>
    <row r="16" spans="1:18">
      <c r="A16" s="80"/>
      <c r="B16" s="81"/>
      <c r="C16" s="105"/>
      <c r="D16" s="103"/>
      <c r="E16" s="93"/>
      <c r="F16" s="85"/>
      <c r="G16" s="86"/>
      <c r="H16" s="87"/>
    </row>
    <row r="17" spans="3:23">
      <c r="D17" s="106"/>
      <c r="E17" s="107"/>
    </row>
    <row r="18" spans="3:23">
      <c r="C18" s="97"/>
      <c r="L18" s="90"/>
      <c r="M18" s="90"/>
      <c r="N18" s="90"/>
      <c r="O18" s="90"/>
      <c r="P18" s="90"/>
      <c r="Q18" s="90"/>
      <c r="R18" s="90"/>
      <c r="S18" s="90"/>
      <c r="T18" s="90"/>
      <c r="U18" s="90"/>
      <c r="V18" s="90"/>
    </row>
    <row r="19" spans="3:23">
      <c r="C19" s="97"/>
      <c r="I19" s="109"/>
      <c r="J19" s="109"/>
      <c r="K19" s="109"/>
      <c r="L19" s="109"/>
      <c r="M19" s="109"/>
      <c r="N19" s="109"/>
      <c r="O19" s="109"/>
      <c r="P19" s="109"/>
      <c r="Q19" s="109"/>
      <c r="R19" s="109"/>
      <c r="S19" s="109"/>
      <c r="T19" s="109"/>
      <c r="U19" s="109"/>
      <c r="V19" s="109"/>
      <c r="W19" s="109"/>
    </row>
    <row r="20" spans="3:23">
      <c r="C20" s="97"/>
      <c r="L20" s="90"/>
      <c r="M20" s="90"/>
      <c r="N20" s="90"/>
      <c r="O20" s="90"/>
      <c r="P20" s="90"/>
      <c r="Q20" s="90"/>
      <c r="R20" s="90"/>
      <c r="S20" s="90"/>
      <c r="T20" s="90"/>
      <c r="U20" s="90"/>
      <c r="V20" s="90"/>
    </row>
    <row r="21" spans="3:23">
      <c r="C21" s="97"/>
      <c r="E21" s="97"/>
      <c r="L21" s="90"/>
      <c r="M21" s="90"/>
      <c r="N21" s="90"/>
      <c r="O21" s="90"/>
      <c r="P21" s="90"/>
      <c r="Q21" s="90"/>
      <c r="R21" s="90"/>
      <c r="S21" s="90"/>
      <c r="T21" s="90"/>
    </row>
    <row r="22" spans="3:23">
      <c r="C22" s="97"/>
    </row>
    <row r="23" spans="3:23">
      <c r="C23" s="97"/>
    </row>
    <row r="24" spans="3:23">
      <c r="C24" s="97"/>
    </row>
    <row r="25" spans="3:23">
      <c r="C25" s="97"/>
      <c r="L25" s="90"/>
      <c r="M25" s="90"/>
      <c r="N25" s="90"/>
      <c r="O25" s="90"/>
      <c r="P25" s="90"/>
      <c r="Q25" s="90"/>
      <c r="R25" s="90"/>
      <c r="S25" s="90"/>
    </row>
    <row r="26" spans="3:23">
      <c r="C26" s="97"/>
      <c r="L26" s="90"/>
      <c r="M26" s="90"/>
      <c r="N26" s="90"/>
      <c r="O26" s="90"/>
      <c r="P26" s="90"/>
      <c r="Q26" s="90"/>
      <c r="R26" s="90"/>
      <c r="S26" s="90"/>
    </row>
    <row r="27" spans="3:23">
      <c r="C27" s="97"/>
      <c r="L27" s="90"/>
      <c r="M27" s="90"/>
      <c r="N27" s="90"/>
      <c r="O27" s="90"/>
      <c r="P27" s="90"/>
      <c r="Q27" s="90"/>
      <c r="R27" s="90"/>
      <c r="S27" s="90"/>
    </row>
    <row r="28" spans="3:23">
      <c r="C28" s="97"/>
    </row>
    <row r="29" spans="3:23">
      <c r="C29" s="97"/>
    </row>
    <row r="30" spans="3:23">
      <c r="C30" s="97"/>
    </row>
    <row r="31" spans="3:23">
      <c r="C31" s="97"/>
    </row>
  </sheetData>
  <printOptions verticalCentered="1"/>
  <pageMargins left="0.23622047244094491" right="0.23622047244094491" top="0.78740157480314965" bottom="0.59055118110236227" header="0.31496062992125984" footer="0.31496062992125984"/>
  <pageSetup paperSize="9" fitToWidth="60" orientation="portrait" r:id="rId1"/>
  <headerFooter alignWithMargins="0">
    <oddHeader xml:space="preserve">&amp;L&amp;"Arial,Bold"HOUSING DEVELOPMENTS, STANDARD HOUSE MEASURES
TYPE HT10 - 4B7P DETACHED
&amp;R&amp;"Arial,Bold"
01 - Substructure&amp;"Arial,Regular"
</oddHeader>
    <oddFooter>&amp;C&amp;"Arial,Bold"&amp;A/&amp;P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1:W31"/>
  <sheetViews>
    <sheetView showGridLines="0" zoomScaleNormal="100" zoomScaleSheetLayoutView="100" workbookViewId="0">
      <selection activeCell="D15" sqref="D15"/>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57.83</v>
      </c>
      <c r="F9" s="60" t="s">
        <v>5</v>
      </c>
      <c r="G9" s="52" t="e">
        <f>Summary!#REF!</f>
        <v>#REF!</v>
      </c>
      <c r="H9" s="45"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8</v>
      </c>
      <c r="F15" s="51" t="s">
        <v>9</v>
      </c>
      <c r="G15" s="52" t="e">
        <f>Summary!#REF!</f>
        <v>#REF!</v>
      </c>
      <c r="H15" s="45" t="e">
        <f>G15*E15</f>
        <v>#REF!</v>
      </c>
      <c r="N15" s="63"/>
      <c r="P15" s="63"/>
    </row>
    <row r="16" spans="1:18">
      <c r="A16" s="46"/>
      <c r="B16" s="47"/>
      <c r="C16" s="74"/>
      <c r="D16" s="72"/>
      <c r="E16" s="59"/>
      <c r="F16" s="51"/>
      <c r="G16" s="52"/>
      <c r="H16" s="53"/>
    </row>
    <row r="17" spans="3:23">
      <c r="D17" s="75"/>
      <c r="E17" s="76"/>
    </row>
    <row r="18" spans="3:23">
      <c r="C18" s="63"/>
      <c r="L18" s="56"/>
      <c r="M18" s="56"/>
      <c r="N18" s="56"/>
      <c r="O18" s="56"/>
      <c r="P18" s="56"/>
      <c r="Q18" s="56"/>
      <c r="R18" s="56"/>
      <c r="S18" s="56"/>
      <c r="T18" s="56"/>
      <c r="U18" s="56"/>
      <c r="V18" s="56"/>
    </row>
    <row r="19" spans="3:23">
      <c r="C19" s="63"/>
      <c r="I19" s="78"/>
      <c r="J19" s="78"/>
      <c r="K19" s="78"/>
      <c r="L19" s="78"/>
      <c r="M19" s="78"/>
      <c r="N19" s="78"/>
      <c r="O19" s="78"/>
      <c r="P19" s="78"/>
      <c r="Q19" s="78"/>
      <c r="R19" s="78"/>
      <c r="S19" s="78"/>
      <c r="T19" s="78"/>
      <c r="U19" s="78"/>
      <c r="V19" s="78"/>
      <c r="W19" s="78"/>
    </row>
    <row r="20" spans="3:23">
      <c r="C20" s="63"/>
      <c r="L20" s="56"/>
      <c r="M20" s="56"/>
      <c r="N20" s="56"/>
      <c r="O20" s="56"/>
      <c r="P20" s="56"/>
      <c r="Q20" s="56"/>
      <c r="R20" s="56"/>
      <c r="S20" s="56"/>
      <c r="T20" s="56"/>
      <c r="U20" s="56"/>
      <c r="V20" s="56"/>
    </row>
    <row r="21" spans="3:23">
      <c r="C21" s="63"/>
      <c r="E21" s="63"/>
      <c r="L21" s="56"/>
      <c r="M21" s="56"/>
      <c r="N21" s="56"/>
      <c r="O21" s="56"/>
      <c r="P21" s="56"/>
      <c r="Q21" s="56"/>
      <c r="R21" s="56"/>
      <c r="S21" s="56"/>
      <c r="T21" s="56"/>
    </row>
    <row r="22" spans="3:23">
      <c r="C22" s="63"/>
    </row>
    <row r="23" spans="3:23">
      <c r="C23" s="63"/>
    </row>
    <row r="24" spans="3:23">
      <c r="C24" s="63"/>
    </row>
    <row r="25" spans="3:23">
      <c r="C25" s="63"/>
      <c r="L25" s="56"/>
      <c r="M25" s="56"/>
      <c r="N25" s="56"/>
      <c r="O25" s="56"/>
      <c r="P25" s="56"/>
      <c r="Q25" s="56"/>
      <c r="R25" s="56"/>
      <c r="S25" s="56"/>
    </row>
    <row r="26" spans="3:23">
      <c r="C26" s="63"/>
      <c r="L26" s="56"/>
      <c r="M26" s="56"/>
      <c r="N26" s="56"/>
      <c r="O26" s="56"/>
      <c r="P26" s="56"/>
      <c r="Q26" s="56"/>
      <c r="R26" s="56"/>
      <c r="S26" s="56"/>
    </row>
    <row r="27" spans="3:23">
      <c r="C27" s="63"/>
      <c r="L27" s="56"/>
      <c r="M27" s="56"/>
      <c r="N27" s="56"/>
      <c r="O27" s="56"/>
      <c r="P27" s="56"/>
      <c r="Q27" s="56"/>
      <c r="R27" s="56"/>
      <c r="S27" s="56"/>
    </row>
    <row r="28" spans="3:23">
      <c r="C28" s="63"/>
    </row>
    <row r="29" spans="3:23">
      <c r="C29" s="63"/>
    </row>
    <row r="30" spans="3:23">
      <c r="C30" s="63"/>
    </row>
    <row r="31" spans="3:23">
      <c r="C31" s="63"/>
    </row>
  </sheetData>
  <printOptions verticalCentered="1"/>
  <pageMargins left="0.23622047244094491" right="0.23622047244094491" top="0.78740157480314965" bottom="0.59055118110236227" header="0.31496062992125984" footer="0.31496062992125984"/>
  <pageSetup paperSize="9" scale="90" fitToWidth="60" orientation="portrait" r:id="rId1"/>
  <headerFooter alignWithMargins="0">
    <oddHeader xml:space="preserve">&amp;L&amp;"Arial,Bold"HOUSING DEVELOPMENTS, STANDARD HOUSE MEASURES
TYPE HT11 - 4B6P DETACHED
&amp;R&amp;"Arial,Bold"
01 - Substructure&amp;"Arial,Regular"
</oddHeader>
    <oddFooter>&amp;C&amp;"Arial,Bold"&amp;A/&amp;P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1"/>
  <sheetViews>
    <sheetView showGridLine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86.84</v>
      </c>
      <c r="F9" s="60" t="s">
        <v>5</v>
      </c>
      <c r="G9" s="52" t="e">
        <f>Summary!#REF!</f>
        <v>#REF!</v>
      </c>
      <c r="H9" s="45"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16</v>
      </c>
      <c r="F15" s="51" t="s">
        <v>9</v>
      </c>
      <c r="G15" s="52" t="e">
        <f>Summary!#REF!</f>
        <v>#REF!</v>
      </c>
      <c r="H15" s="45" t="e">
        <f>G15*E15</f>
        <v>#REF!</v>
      </c>
      <c r="N15" s="63"/>
      <c r="P15" s="63"/>
    </row>
    <row r="16" spans="1:18">
      <c r="A16" s="46"/>
      <c r="B16" s="47"/>
      <c r="C16" s="74"/>
      <c r="D16" s="72"/>
      <c r="E16" s="59"/>
      <c r="F16" s="51"/>
      <c r="G16" s="52"/>
      <c r="H16" s="53"/>
    </row>
    <row r="17" spans="1:23" ht="13.5" thickBot="1">
      <c r="A17" s="46"/>
      <c r="C17" s="258" t="s">
        <v>10</v>
      </c>
      <c r="D17" s="259"/>
      <c r="E17" s="59"/>
      <c r="F17" s="51"/>
      <c r="G17" s="52"/>
      <c r="H17" s="159" t="e">
        <f>SUM(H6:H16)</f>
        <v>#REF!</v>
      </c>
    </row>
    <row r="18" spans="1:23" ht="13.5" thickTop="1">
      <c r="A18" s="46"/>
      <c r="B18" s="134"/>
      <c r="C18" s="135"/>
      <c r="D18" s="160"/>
      <c r="E18" s="150"/>
      <c r="F18" s="138"/>
      <c r="G18" s="139"/>
      <c r="H18" s="140"/>
      <c r="L18" s="56"/>
      <c r="M18" s="56"/>
      <c r="N18" s="56"/>
      <c r="O18" s="56"/>
      <c r="P18" s="56"/>
      <c r="Q18" s="56"/>
      <c r="R18" s="56"/>
      <c r="S18" s="56"/>
      <c r="T18" s="56"/>
      <c r="U18" s="56"/>
      <c r="V18" s="56"/>
    </row>
    <row r="19" spans="1:23">
      <c r="C19" s="63"/>
      <c r="I19" s="78"/>
      <c r="J19" s="78"/>
      <c r="K19" s="78"/>
      <c r="L19" s="78"/>
      <c r="M19" s="78"/>
      <c r="N19" s="78"/>
      <c r="O19" s="78"/>
      <c r="P19" s="78"/>
      <c r="Q19" s="78"/>
      <c r="R19" s="78"/>
      <c r="S19" s="78"/>
      <c r="T19" s="78"/>
      <c r="U19" s="78"/>
      <c r="V19" s="78"/>
      <c r="W19" s="78"/>
    </row>
    <row r="20" spans="1:23">
      <c r="C20" s="63"/>
      <c r="L20" s="56"/>
      <c r="M20" s="56"/>
      <c r="N20" s="56"/>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1" fitToWidth="60" orientation="portrait" r:id="rId1"/>
  <headerFooter alignWithMargins="0">
    <oddHeader xml:space="preserve">&amp;L&amp;"Arial,Bold"HOUSING DEVELOPMENTS, STANDARD HOUSE MEASURES
TYPE HT12 - 4B8P DETACHED
&amp;R&amp;"Arial,Bold"
01 - Substructure&amp;"Arial,Regular"
</oddHeader>
    <oddFooter>&amp;C&amp;"Arial,Bold"&amp;A/&amp;P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31"/>
  <sheetViews>
    <sheetView showGridLines="0" zoomScaleNormal="100" zoomScaleSheetLayoutView="100" workbookViewId="0">
      <selection activeCell="H21" sqref="H21"/>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65.790000000000006</v>
      </c>
      <c r="F9" s="94" t="s">
        <v>5</v>
      </c>
      <c r="G9" s="86" t="e">
        <f>Summary!#REF!</f>
        <v>#REF!</v>
      </c>
      <c r="H9" s="45"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14</v>
      </c>
      <c r="F15" s="85" t="s">
        <v>9</v>
      </c>
      <c r="G15" s="86" t="e">
        <f>Summary!#REF!</f>
        <v>#REF!</v>
      </c>
      <c r="H15" s="45" t="e">
        <f>G15*E15</f>
        <v>#REF!</v>
      </c>
      <c r="N15" s="97"/>
      <c r="P15" s="97"/>
    </row>
    <row r="16" spans="1:18">
      <c r="A16" s="80"/>
      <c r="B16" s="81"/>
      <c r="C16" s="105"/>
      <c r="D16" s="103"/>
      <c r="E16" s="93"/>
      <c r="F16" s="85"/>
      <c r="G16" s="86"/>
      <c r="H16" s="87"/>
    </row>
    <row r="17" spans="1:23" ht="13.5" thickBot="1">
      <c r="A17" s="80"/>
      <c r="C17" s="255" t="s">
        <v>10</v>
      </c>
      <c r="D17" s="255"/>
      <c r="E17" s="93"/>
      <c r="F17" s="85"/>
      <c r="G17" s="86"/>
      <c r="H17" s="159" t="e">
        <f>SUM(H5:H16)</f>
        <v>#REF!</v>
      </c>
    </row>
    <row r="18" spans="1:23" ht="13.5" thickTop="1">
      <c r="A18" s="129"/>
      <c r="B18" s="146"/>
      <c r="C18" s="161"/>
      <c r="D18" s="118"/>
      <c r="E18" s="148"/>
      <c r="F18" s="120"/>
      <c r="G18" s="121"/>
      <c r="H18" s="123"/>
      <c r="L18" s="90"/>
      <c r="M18" s="90"/>
      <c r="N18" s="90"/>
      <c r="O18" s="90"/>
      <c r="P18" s="90"/>
      <c r="Q18" s="90"/>
      <c r="R18" s="90"/>
      <c r="S18" s="90"/>
      <c r="T18" s="90"/>
      <c r="U18" s="90"/>
      <c r="V18" s="90"/>
    </row>
    <row r="19" spans="1:23">
      <c r="C19" s="97"/>
      <c r="I19" s="109"/>
      <c r="J19" s="109"/>
      <c r="K19" s="109"/>
      <c r="L19" s="109"/>
      <c r="M19" s="109"/>
      <c r="N19" s="109"/>
      <c r="O19" s="109"/>
      <c r="P19" s="109"/>
      <c r="Q19" s="109"/>
      <c r="R19" s="109"/>
      <c r="S19" s="109"/>
      <c r="T19" s="109"/>
      <c r="U19" s="109"/>
      <c r="V19" s="109"/>
      <c r="W19" s="109"/>
    </row>
    <row r="20" spans="1:23">
      <c r="C20" s="97"/>
      <c r="L20" s="90"/>
      <c r="M20" s="90"/>
      <c r="N20" s="90"/>
      <c r="O20" s="90"/>
      <c r="P20" s="90"/>
      <c r="Q20" s="90"/>
      <c r="R20" s="90"/>
      <c r="S20" s="90"/>
      <c r="T20" s="90"/>
      <c r="U20" s="90"/>
      <c r="V20" s="90"/>
    </row>
    <row r="21" spans="1:23">
      <c r="C21" s="97"/>
      <c r="E21" s="97"/>
      <c r="L21" s="90"/>
      <c r="M21" s="90"/>
      <c r="N21" s="90"/>
      <c r="O21" s="90"/>
      <c r="P21" s="90"/>
      <c r="Q21" s="90"/>
      <c r="R21" s="90"/>
      <c r="S21" s="90"/>
      <c r="T21" s="90"/>
    </row>
    <row r="22" spans="1:23">
      <c r="C22" s="97"/>
    </row>
    <row r="23" spans="1:23">
      <c r="C23" s="97"/>
    </row>
    <row r="24" spans="1:23">
      <c r="C24" s="97"/>
    </row>
    <row r="25" spans="1:23">
      <c r="C25" s="97"/>
      <c r="L25" s="90"/>
      <c r="M25" s="90"/>
      <c r="N25" s="90"/>
      <c r="O25" s="90"/>
      <c r="P25" s="90"/>
      <c r="Q25" s="90"/>
      <c r="R25" s="90"/>
      <c r="S25" s="90"/>
    </row>
    <row r="26" spans="1:23">
      <c r="C26" s="97"/>
      <c r="L26" s="90"/>
      <c r="M26" s="90"/>
      <c r="N26" s="90"/>
      <c r="O26" s="90"/>
      <c r="P26" s="90"/>
      <c r="Q26" s="90"/>
      <c r="R26" s="90"/>
      <c r="S26" s="90"/>
    </row>
    <row r="27" spans="1:23">
      <c r="C27" s="97"/>
      <c r="L27" s="90"/>
      <c r="M27" s="90"/>
      <c r="N27" s="90"/>
      <c r="O27" s="90"/>
      <c r="P27" s="90"/>
      <c r="Q27" s="90"/>
      <c r="R27" s="90"/>
      <c r="S27" s="90"/>
    </row>
    <row r="28" spans="1:23">
      <c r="C28" s="97"/>
    </row>
    <row r="29" spans="1:23">
      <c r="C29" s="97"/>
    </row>
    <row r="30" spans="1:23">
      <c r="C30" s="97"/>
    </row>
    <row r="31" spans="1:23">
      <c r="C31" s="97"/>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HT15 - 4B7P DETACHED
&amp;R&amp;"Arial,Bold"
01 - Substructure&amp;"Arial,Regular"
</oddHeader>
    <oddFooter>&amp;C&amp;"Arial,Bold"&amp;A/&amp;P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4"/>
  <sheetViews>
    <sheetView zoomScaleNormal="80" zoomScaleSheetLayoutView="100" workbookViewId="0">
      <selection activeCell="H21" sqref="H21"/>
    </sheetView>
  </sheetViews>
  <sheetFormatPr defaultRowHeight="12.75"/>
  <cols>
    <col min="1" max="1" width="6.28515625" style="98" customWidth="1"/>
    <col min="2" max="2" width="0.28515625" style="98" customWidth="1"/>
    <col min="3" max="3" width="46.28515625" style="96" customWidth="1"/>
    <col min="4" max="4" width="9.7109375" style="96" hidden="1" customWidth="1"/>
    <col min="5" max="5" width="7.5703125" style="116" customWidth="1"/>
    <col min="6" max="6" width="6.140625" style="95" customWidth="1"/>
    <col min="7" max="7" width="6.7109375" style="97" customWidth="1"/>
    <col min="8" max="8" width="13.7109375" style="97" customWidth="1"/>
    <col min="9" max="9" width="5.42578125" customWidth="1"/>
  </cols>
  <sheetData>
    <row r="1" spans="1:8">
      <c r="A1" s="145"/>
      <c r="B1" s="132"/>
      <c r="C1" s="162" t="s">
        <v>0</v>
      </c>
      <c r="D1" s="163"/>
      <c r="E1" s="164"/>
      <c r="F1" s="165"/>
      <c r="G1" s="166"/>
      <c r="H1" s="167"/>
    </row>
    <row r="2" spans="1:8">
      <c r="A2" s="126"/>
      <c r="B2" s="81"/>
      <c r="C2" s="82"/>
      <c r="D2" s="83"/>
      <c r="E2" s="112"/>
      <c r="F2" s="85"/>
      <c r="G2" s="86"/>
      <c r="H2" s="87"/>
    </row>
    <row r="3" spans="1:8">
      <c r="A3" s="126"/>
      <c r="B3" s="81"/>
      <c r="C3" s="113" t="s">
        <v>12</v>
      </c>
      <c r="D3" s="83"/>
      <c r="E3" s="112"/>
      <c r="F3" s="85"/>
      <c r="G3" s="86"/>
      <c r="H3" s="87"/>
    </row>
    <row r="4" spans="1:8">
      <c r="A4" s="126"/>
      <c r="B4" s="81"/>
      <c r="C4" s="102"/>
      <c r="D4" s="83"/>
      <c r="E4" s="112"/>
      <c r="F4" s="85"/>
      <c r="G4" s="86"/>
      <c r="H4" s="87"/>
    </row>
    <row r="5" spans="1:8">
      <c r="A5" s="126"/>
      <c r="B5" s="81"/>
      <c r="C5" s="113" t="s">
        <v>13</v>
      </c>
      <c r="D5" s="92"/>
      <c r="E5" s="114"/>
      <c r="F5" s="94"/>
      <c r="G5" s="86"/>
      <c r="H5" s="87"/>
    </row>
    <row r="6" spans="1:8">
      <c r="A6" s="126"/>
      <c r="B6" s="81"/>
      <c r="C6" s="102"/>
      <c r="D6" s="115"/>
      <c r="E6" s="114"/>
      <c r="F6" s="94"/>
      <c r="G6" s="86"/>
      <c r="H6" s="87"/>
    </row>
    <row r="7" spans="1:8">
      <c r="A7" s="126"/>
      <c r="B7" s="81"/>
      <c r="C7" s="99" t="s">
        <v>1</v>
      </c>
      <c r="D7" s="92"/>
      <c r="E7" s="114"/>
      <c r="F7" s="94"/>
      <c r="G7" s="86"/>
      <c r="H7" s="87"/>
    </row>
    <row r="8" spans="1:8">
      <c r="A8" s="126"/>
      <c r="B8" s="81"/>
      <c r="D8" s="92"/>
      <c r="E8" s="114"/>
      <c r="F8" s="94"/>
      <c r="G8" s="86"/>
      <c r="H8" s="87"/>
    </row>
    <row r="9" spans="1:8" ht="25.5">
      <c r="A9" s="126"/>
      <c r="B9" s="81"/>
      <c r="C9" s="42" t="s">
        <v>2</v>
      </c>
      <c r="D9" s="92"/>
      <c r="E9" s="114"/>
      <c r="F9" s="94"/>
      <c r="G9" s="86"/>
      <c r="H9" s="87"/>
    </row>
    <row r="10" spans="1:8">
      <c r="A10" s="126"/>
      <c r="B10" s="81"/>
      <c r="D10" s="92"/>
      <c r="E10" s="114"/>
      <c r="F10" s="94"/>
      <c r="G10" s="86"/>
      <c r="H10" s="87"/>
    </row>
    <row r="11" spans="1:8">
      <c r="A11" s="126"/>
      <c r="B11" s="81"/>
      <c r="C11" s="43" t="s">
        <v>3</v>
      </c>
      <c r="D11" s="92"/>
      <c r="E11" s="114"/>
      <c r="F11" s="94"/>
      <c r="G11" s="86"/>
      <c r="H11" s="87"/>
    </row>
    <row r="12" spans="1:8">
      <c r="A12" s="126"/>
      <c r="B12" s="81"/>
      <c r="C12" s="43"/>
      <c r="D12" s="92"/>
      <c r="E12" s="114"/>
      <c r="F12" s="94"/>
      <c r="G12" s="86"/>
      <c r="H12" s="87"/>
    </row>
    <row r="13" spans="1:8" ht="25.5">
      <c r="A13" s="126">
        <f>1+A5</f>
        <v>1</v>
      </c>
      <c r="B13" s="81"/>
      <c r="C13" s="44" t="s">
        <v>11</v>
      </c>
      <c r="D13" s="92"/>
      <c r="E13" s="114">
        <v>19.93</v>
      </c>
      <c r="F13" s="94" t="s">
        <v>5</v>
      </c>
      <c r="G13" s="86" t="e">
        <f>Summary!#REF!</f>
        <v>#REF!</v>
      </c>
      <c r="H13" s="117" t="e">
        <f>G13*E13</f>
        <v>#REF!</v>
      </c>
    </row>
    <row r="14" spans="1:8">
      <c r="A14" s="126"/>
      <c r="B14" s="81"/>
      <c r="C14" s="43"/>
      <c r="D14" s="92"/>
      <c r="E14" s="114"/>
      <c r="F14" s="94"/>
      <c r="G14" s="86"/>
      <c r="H14" s="87"/>
    </row>
    <row r="15" spans="1:8">
      <c r="A15" s="126"/>
      <c r="B15" s="81"/>
      <c r="C15" s="100" t="s">
        <v>6</v>
      </c>
      <c r="D15" s="92"/>
      <c r="E15" s="114"/>
      <c r="F15" s="85"/>
      <c r="G15" s="86"/>
      <c r="H15" s="87"/>
    </row>
    <row r="16" spans="1:8">
      <c r="A16" s="126"/>
      <c r="B16" s="81"/>
      <c r="C16" s="101"/>
      <c r="D16" s="92"/>
      <c r="E16" s="114"/>
      <c r="F16" s="85"/>
      <c r="G16" s="86"/>
      <c r="H16" s="87"/>
    </row>
    <row r="17" spans="1:8">
      <c r="A17" s="126"/>
      <c r="B17" s="81"/>
      <c r="C17" s="102" t="s">
        <v>7</v>
      </c>
      <c r="D17" s="103"/>
      <c r="E17" s="114"/>
      <c r="F17" s="85"/>
      <c r="G17" s="86"/>
      <c r="H17" s="87"/>
    </row>
    <row r="18" spans="1:8">
      <c r="A18" s="126"/>
      <c r="B18" s="81"/>
      <c r="C18" s="101"/>
      <c r="D18" s="103"/>
      <c r="E18" s="114"/>
      <c r="F18" s="85"/>
      <c r="G18" s="86"/>
      <c r="H18" s="87"/>
    </row>
    <row r="19" spans="1:8" ht="25.5">
      <c r="A19" s="126">
        <f>1+A13</f>
        <v>2</v>
      </c>
      <c r="B19" s="81"/>
      <c r="C19" s="104" t="s">
        <v>8</v>
      </c>
      <c r="D19" s="103"/>
      <c r="E19" s="114">
        <v>2</v>
      </c>
      <c r="F19" s="85" t="s">
        <v>9</v>
      </c>
      <c r="G19" s="86" t="e">
        <f>Summary!#REF!</f>
        <v>#REF!</v>
      </c>
      <c r="H19" s="117" t="e">
        <f>G19*E19</f>
        <v>#REF!</v>
      </c>
    </row>
    <row r="20" spans="1:8">
      <c r="A20" s="126"/>
      <c r="B20" s="81"/>
      <c r="C20" s="101"/>
      <c r="D20" s="103"/>
      <c r="E20" s="114"/>
      <c r="F20" s="85"/>
      <c r="G20" s="86"/>
      <c r="H20" s="87"/>
    </row>
    <row r="21" spans="1:8" ht="13.5" thickBot="1">
      <c r="A21" s="126"/>
      <c r="B21" s="81"/>
      <c r="C21" s="128" t="s">
        <v>10</v>
      </c>
      <c r="D21" s="103"/>
      <c r="E21" s="114"/>
      <c r="F21" s="85"/>
      <c r="G21" s="86"/>
      <c r="H21" s="122" t="e">
        <f>SUM(H1:H19)</f>
        <v>#REF!</v>
      </c>
    </row>
    <row r="22" spans="1:8" ht="13.5" thickTop="1">
      <c r="A22" s="127"/>
      <c r="B22" s="124"/>
      <c r="C22" s="125"/>
      <c r="D22" s="118"/>
      <c r="E22" s="119"/>
      <c r="F22" s="120"/>
      <c r="G22" s="121"/>
      <c r="H22" s="123"/>
    </row>
    <row r="23" spans="1:8">
      <c r="C23" s="97"/>
    </row>
    <row r="24" spans="1:8">
      <c r="C24" s="97"/>
    </row>
  </sheetData>
  <pageMargins left="0.7" right="0.45833333333333331"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55"/>
  <sheetViews>
    <sheetView showZeros="0" tabSelected="1" zoomScaleNormal="100" zoomScaleSheetLayoutView="100" workbookViewId="0">
      <selection activeCell="C4" sqref="C4:G4"/>
    </sheetView>
  </sheetViews>
  <sheetFormatPr defaultRowHeight="12"/>
  <cols>
    <col min="1" max="1" width="6.28515625" style="21" customWidth="1"/>
    <col min="2" max="2" width="0.28515625" style="21" hidden="1" customWidth="1"/>
    <col min="3" max="3" width="57.28515625" style="20" customWidth="1"/>
    <col min="4" max="4" width="9.28515625" style="32" customWidth="1"/>
    <col min="5" max="5" width="8.28515625" style="6" customWidth="1"/>
    <col min="6" max="6" width="15.140625" style="2" customWidth="1"/>
    <col min="7" max="7" width="26.85546875" style="2" customWidth="1"/>
    <col min="8" max="9" width="6.140625" style="8" customWidth="1"/>
    <col min="10" max="10" width="61.28515625" style="7" customWidth="1"/>
    <col min="11" max="16" width="6.140625" style="7" customWidth="1"/>
    <col min="17" max="17" width="6.7109375" style="5" customWidth="1"/>
    <col min="18" max="18" width="6.140625" style="5" customWidth="1"/>
    <col min="19" max="19" width="6.140625" style="2" customWidth="1"/>
    <col min="20" max="20" width="7.28515625" style="2" customWidth="1"/>
    <col min="21" max="16384" width="9.140625" style="2"/>
  </cols>
  <sheetData>
    <row r="1" spans="1:27" ht="12.75">
      <c r="A1" s="81"/>
      <c r="B1" s="98"/>
      <c r="C1" s="29"/>
      <c r="D1" s="175"/>
      <c r="E1" s="131"/>
      <c r="G1" s="176"/>
    </row>
    <row r="2" spans="1:27" s="5" customFormat="1" ht="12.75">
      <c r="A2" s="126"/>
      <c r="B2" s="81"/>
      <c r="C2" s="260" t="s">
        <v>14</v>
      </c>
      <c r="D2" s="261"/>
      <c r="E2" s="261"/>
      <c r="F2" s="261"/>
      <c r="G2" s="262"/>
      <c r="H2" s="177"/>
      <c r="I2" s="8"/>
      <c r="J2" s="7"/>
      <c r="K2" s="7"/>
      <c r="L2" s="7"/>
      <c r="M2" s="7"/>
      <c r="N2" s="7"/>
      <c r="O2" s="7"/>
      <c r="P2" s="7"/>
      <c r="S2" s="2"/>
      <c r="T2" s="2"/>
      <c r="U2" s="2"/>
      <c r="V2" s="2"/>
      <c r="W2" s="2"/>
      <c r="X2" s="2"/>
      <c r="Y2" s="2"/>
      <c r="Z2" s="2"/>
      <c r="AA2" s="2"/>
    </row>
    <row r="3" spans="1:27" s="5" customFormat="1">
      <c r="A3" s="130"/>
      <c r="B3" s="12"/>
      <c r="C3" s="193"/>
      <c r="D3" s="32"/>
      <c r="E3" s="6"/>
      <c r="F3" s="2"/>
      <c r="G3" s="194"/>
      <c r="H3" s="177"/>
      <c r="I3" s="8"/>
      <c r="J3" s="7"/>
      <c r="K3" s="7"/>
      <c r="L3" s="7"/>
      <c r="M3" s="7"/>
      <c r="N3" s="7"/>
      <c r="O3" s="7"/>
      <c r="P3" s="7"/>
      <c r="S3" s="2"/>
      <c r="T3" s="2"/>
      <c r="U3" s="2"/>
      <c r="V3" s="2"/>
      <c r="W3" s="2"/>
      <c r="X3" s="2"/>
      <c r="Y3" s="2"/>
      <c r="Z3" s="2"/>
      <c r="AA3" s="2"/>
    </row>
    <row r="4" spans="1:27" s="5" customFormat="1" ht="136.5" customHeight="1">
      <c r="A4" s="130"/>
      <c r="B4" s="12"/>
      <c r="C4" s="269" t="s">
        <v>15</v>
      </c>
      <c r="D4" s="270"/>
      <c r="E4" s="270"/>
      <c r="F4" s="270"/>
      <c r="G4" s="271"/>
      <c r="H4" s="8"/>
      <c r="I4" s="8"/>
      <c r="J4" s="231"/>
      <c r="K4" s="7"/>
      <c r="L4" s="7"/>
      <c r="M4" s="7"/>
      <c r="N4" s="7"/>
      <c r="O4" s="7"/>
      <c r="P4" s="7"/>
      <c r="S4" s="2"/>
      <c r="T4" s="2"/>
      <c r="U4" s="2"/>
      <c r="V4" s="2"/>
      <c r="W4" s="2"/>
      <c r="X4" s="2"/>
      <c r="Y4" s="2"/>
      <c r="Z4" s="2"/>
      <c r="AA4" s="2"/>
    </row>
    <row r="5" spans="1:27" s="5" customFormat="1">
      <c r="A5" s="130"/>
      <c r="B5" s="12"/>
      <c r="C5" s="195"/>
      <c r="D5" s="32"/>
      <c r="E5" s="6"/>
      <c r="F5" s="2"/>
      <c r="G5" s="194"/>
      <c r="H5" s="8"/>
      <c r="I5" s="8"/>
      <c r="J5" s="7"/>
      <c r="K5" s="7"/>
      <c r="L5" s="7"/>
      <c r="M5" s="7"/>
      <c r="N5" s="7"/>
      <c r="O5" s="7"/>
      <c r="P5" s="7"/>
      <c r="S5" s="2"/>
      <c r="T5" s="2"/>
      <c r="U5" s="2"/>
      <c r="V5" s="2"/>
      <c r="W5" s="2"/>
      <c r="X5" s="2"/>
      <c r="Y5" s="2"/>
      <c r="Z5" s="2"/>
      <c r="AA5" s="2"/>
    </row>
    <row r="6" spans="1:27" s="5" customFormat="1" ht="15">
      <c r="A6" s="130"/>
      <c r="B6" s="12"/>
      <c r="C6" s="196"/>
      <c r="D6" s="32"/>
      <c r="E6" s="6"/>
      <c r="F6" s="2"/>
      <c r="G6" s="194"/>
      <c r="H6" s="8"/>
      <c r="I6" s="8"/>
      <c r="J6" s="8"/>
      <c r="K6" s="8"/>
      <c r="L6" s="8"/>
      <c r="M6" s="8"/>
      <c r="N6" s="8"/>
      <c r="O6" s="8"/>
      <c r="P6" s="8"/>
      <c r="Q6" s="8"/>
      <c r="S6" s="2"/>
      <c r="T6" s="2"/>
      <c r="U6" s="2"/>
      <c r="V6" s="2"/>
      <c r="W6" s="2"/>
      <c r="X6" s="2"/>
      <c r="Y6" s="2"/>
      <c r="Z6" s="2"/>
      <c r="AA6" s="2"/>
    </row>
    <row r="7" spans="1:27" s="5" customFormat="1" ht="12.75">
      <c r="A7" s="130"/>
      <c r="B7" s="12"/>
      <c r="C7" s="188" t="s">
        <v>16</v>
      </c>
      <c r="D7" s="186">
        <v>10</v>
      </c>
      <c r="E7" s="168" t="s">
        <v>9</v>
      </c>
      <c r="F7" s="190"/>
      <c r="G7" s="197">
        <f t="shared" ref="G7:G9" si="0">F7*D7</f>
        <v>0</v>
      </c>
      <c r="H7" s="8"/>
      <c r="I7" s="8"/>
      <c r="J7" s="8"/>
      <c r="K7" s="8"/>
      <c r="L7" s="8"/>
      <c r="M7" s="8"/>
      <c r="N7" s="8"/>
      <c r="O7" s="8"/>
      <c r="P7" s="8"/>
      <c r="Q7" s="8"/>
      <c r="S7" s="2"/>
      <c r="T7" s="2"/>
      <c r="U7" s="2"/>
      <c r="V7" s="2"/>
      <c r="W7" s="2"/>
      <c r="X7" s="2"/>
      <c r="Y7" s="2"/>
      <c r="Z7" s="2"/>
      <c r="AA7" s="2"/>
    </row>
    <row r="8" spans="1:27" s="5" customFormat="1" ht="12.75">
      <c r="A8" s="130"/>
      <c r="B8" s="12"/>
      <c r="C8" s="188" t="s">
        <v>17</v>
      </c>
      <c r="D8" s="186">
        <v>1</v>
      </c>
      <c r="E8" s="168" t="s">
        <v>9</v>
      </c>
      <c r="F8" s="190"/>
      <c r="G8" s="197">
        <f t="shared" si="0"/>
        <v>0</v>
      </c>
      <c r="H8" s="8"/>
      <c r="I8" s="8"/>
      <c r="J8" s="8"/>
      <c r="K8" s="8"/>
      <c r="L8" s="8"/>
      <c r="M8" s="8"/>
      <c r="N8" s="8"/>
      <c r="O8" s="8"/>
      <c r="P8" s="8"/>
      <c r="Q8" s="8"/>
      <c r="S8" s="2"/>
      <c r="T8" s="2"/>
      <c r="U8" s="2"/>
      <c r="V8" s="2"/>
      <c r="W8" s="2"/>
      <c r="X8" s="2"/>
      <c r="Y8" s="2"/>
      <c r="Z8" s="2"/>
      <c r="AA8" s="2"/>
    </row>
    <row r="9" spans="1:27" s="5" customFormat="1" ht="12.75">
      <c r="A9" s="130"/>
      <c r="B9" s="12"/>
      <c r="C9" s="189" t="s">
        <v>18</v>
      </c>
      <c r="D9" s="186">
        <v>5</v>
      </c>
      <c r="E9" s="168" t="s">
        <v>9</v>
      </c>
      <c r="F9" s="190"/>
      <c r="G9" s="197">
        <f t="shared" si="0"/>
        <v>0</v>
      </c>
      <c r="H9" s="8"/>
      <c r="I9" s="8"/>
      <c r="J9" s="8"/>
      <c r="K9" s="8"/>
      <c r="L9" s="8"/>
      <c r="M9" s="8"/>
      <c r="N9" s="8"/>
      <c r="O9" s="8"/>
      <c r="P9" s="8"/>
      <c r="Q9" s="8"/>
      <c r="S9" s="2"/>
      <c r="T9" s="2"/>
      <c r="U9" s="2"/>
      <c r="V9" s="2"/>
      <c r="W9" s="2"/>
      <c r="X9" s="2"/>
      <c r="Y9" s="2"/>
      <c r="Z9" s="2"/>
      <c r="AA9" s="2"/>
    </row>
    <row r="10" spans="1:27" s="5" customFormat="1" ht="12.75">
      <c r="A10" s="130"/>
      <c r="B10" s="12"/>
      <c r="C10" s="189" t="s">
        <v>19</v>
      </c>
      <c r="D10" s="186">
        <v>4</v>
      </c>
      <c r="E10" s="168" t="s">
        <v>9</v>
      </c>
      <c r="F10" s="190"/>
      <c r="G10" s="197">
        <f t="shared" ref="G10:G17" si="1">F10*D10</f>
        <v>0</v>
      </c>
      <c r="H10" s="8"/>
      <c r="I10" s="8"/>
      <c r="J10" s="8"/>
      <c r="K10" s="8"/>
      <c r="L10" s="8"/>
      <c r="M10" s="8"/>
      <c r="N10" s="8"/>
      <c r="O10" s="8"/>
      <c r="P10" s="8"/>
      <c r="Q10" s="8"/>
      <c r="S10" s="2"/>
      <c r="T10" s="2"/>
      <c r="U10" s="2"/>
      <c r="V10" s="2"/>
      <c r="W10" s="2"/>
      <c r="X10" s="2"/>
      <c r="Y10" s="2"/>
      <c r="Z10" s="2"/>
      <c r="AA10" s="2"/>
    </row>
    <row r="11" spans="1:27" s="5" customFormat="1" ht="12.75">
      <c r="A11" s="130"/>
      <c r="B11" s="12"/>
      <c r="C11" s="189" t="s">
        <v>20</v>
      </c>
      <c r="D11" s="186">
        <v>14</v>
      </c>
      <c r="E11" s="168" t="s">
        <v>9</v>
      </c>
      <c r="F11" s="190"/>
      <c r="G11" s="197">
        <f t="shared" ref="G11" si="2">F11*D11</f>
        <v>0</v>
      </c>
      <c r="H11" s="8"/>
      <c r="I11" s="8"/>
      <c r="J11" s="8"/>
      <c r="K11" s="8"/>
      <c r="L11" s="8"/>
      <c r="M11" s="8"/>
      <c r="N11" s="8"/>
      <c r="O11" s="8"/>
      <c r="P11" s="8"/>
      <c r="Q11" s="8"/>
      <c r="S11" s="2"/>
      <c r="T11" s="2"/>
      <c r="U11" s="2"/>
      <c r="V11" s="2"/>
      <c r="W11" s="2"/>
      <c r="X11" s="2"/>
      <c r="Y11" s="2"/>
      <c r="Z11" s="2"/>
      <c r="AA11" s="2"/>
    </row>
    <row r="12" spans="1:27" s="5" customFormat="1" ht="12.75">
      <c r="A12" s="130"/>
      <c r="B12" s="12"/>
      <c r="C12" s="188" t="s">
        <v>21</v>
      </c>
      <c r="D12" s="186">
        <v>16</v>
      </c>
      <c r="E12" s="168" t="s">
        <v>9</v>
      </c>
      <c r="F12" s="190"/>
      <c r="G12" s="197">
        <f t="shared" si="1"/>
        <v>0</v>
      </c>
      <c r="H12" s="8"/>
      <c r="I12" s="8"/>
      <c r="J12" s="8"/>
      <c r="K12" s="8"/>
      <c r="L12" s="8"/>
      <c r="M12" s="8"/>
      <c r="N12" s="8"/>
      <c r="O12" s="8"/>
      <c r="P12" s="8"/>
      <c r="Q12" s="8"/>
      <c r="S12" s="2"/>
      <c r="T12" s="2"/>
      <c r="U12" s="2"/>
      <c r="V12" s="2"/>
      <c r="W12" s="2"/>
      <c r="X12" s="2"/>
      <c r="Y12" s="2"/>
      <c r="Z12" s="2"/>
      <c r="AA12" s="2"/>
    </row>
    <row r="13" spans="1:27" s="5" customFormat="1" ht="12.75">
      <c r="A13" s="130"/>
      <c r="B13" s="12"/>
      <c r="C13" s="188" t="s">
        <v>22</v>
      </c>
      <c r="D13" s="186">
        <v>17</v>
      </c>
      <c r="E13" s="168" t="s">
        <v>9</v>
      </c>
      <c r="F13" s="190"/>
      <c r="G13" s="197">
        <f t="shared" ref="G13" si="3">F13*D13</f>
        <v>0</v>
      </c>
      <c r="H13" s="8"/>
      <c r="I13" s="8"/>
      <c r="J13" s="8"/>
      <c r="K13" s="8"/>
      <c r="L13" s="8"/>
      <c r="M13" s="8"/>
      <c r="N13" s="8"/>
      <c r="O13" s="8"/>
      <c r="P13" s="8"/>
      <c r="Q13" s="8"/>
      <c r="S13" s="2"/>
      <c r="T13" s="2"/>
      <c r="U13" s="2"/>
      <c r="V13" s="2"/>
      <c r="W13" s="2"/>
      <c r="X13" s="2"/>
      <c r="Y13" s="2"/>
      <c r="Z13" s="2"/>
      <c r="AA13" s="2"/>
    </row>
    <row r="14" spans="1:27" s="5" customFormat="1" ht="12.75">
      <c r="A14" s="130"/>
      <c r="B14" s="12"/>
      <c r="C14" s="188" t="s">
        <v>23</v>
      </c>
      <c r="D14" s="186">
        <v>14</v>
      </c>
      <c r="E14" s="168" t="s">
        <v>9</v>
      </c>
      <c r="F14" s="190"/>
      <c r="G14" s="197">
        <f t="shared" si="1"/>
        <v>0</v>
      </c>
      <c r="H14" s="8"/>
      <c r="I14" s="8"/>
      <c r="J14" s="8"/>
      <c r="K14" s="8"/>
      <c r="L14" s="8"/>
      <c r="M14" s="8"/>
      <c r="N14" s="8"/>
      <c r="O14" s="8"/>
      <c r="P14" s="8"/>
      <c r="Q14" s="8"/>
      <c r="S14" s="2"/>
      <c r="T14" s="2"/>
      <c r="U14" s="2"/>
      <c r="V14" s="2"/>
      <c r="W14" s="2"/>
      <c r="X14" s="2"/>
      <c r="Y14" s="2"/>
      <c r="Z14" s="2"/>
      <c r="AA14" s="2"/>
    </row>
    <row r="15" spans="1:27" s="5" customFormat="1" ht="12.75">
      <c r="A15" s="11"/>
      <c r="B15" s="12"/>
      <c r="C15" s="188" t="s">
        <v>24</v>
      </c>
      <c r="D15" s="186">
        <v>12</v>
      </c>
      <c r="E15" s="168" t="s">
        <v>9</v>
      </c>
      <c r="F15" s="190"/>
      <c r="G15" s="198">
        <f t="shared" si="1"/>
        <v>0</v>
      </c>
      <c r="H15" s="8"/>
      <c r="I15" s="8"/>
      <c r="J15" s="7"/>
      <c r="K15" s="7"/>
      <c r="L15" s="7"/>
      <c r="M15" s="7"/>
      <c r="N15" s="7"/>
      <c r="O15" s="7"/>
      <c r="P15" s="7"/>
      <c r="S15" s="2"/>
      <c r="T15" s="2"/>
      <c r="U15" s="2"/>
      <c r="V15" s="2"/>
      <c r="W15" s="2"/>
      <c r="X15" s="2"/>
      <c r="Y15" s="2"/>
      <c r="Z15" s="2"/>
      <c r="AA15" s="2"/>
    </row>
    <row r="16" spans="1:27" s="5" customFormat="1" ht="12.75">
      <c r="A16" s="11"/>
      <c r="B16" s="12"/>
      <c r="C16" s="188" t="s">
        <v>25</v>
      </c>
      <c r="D16" s="186">
        <v>2</v>
      </c>
      <c r="E16" s="168" t="s">
        <v>9</v>
      </c>
      <c r="F16" s="190"/>
      <c r="G16" s="198">
        <f t="shared" ref="G16" si="4">F16*D16</f>
        <v>0</v>
      </c>
      <c r="H16" s="8"/>
      <c r="I16" s="8"/>
      <c r="J16" s="7"/>
      <c r="K16" s="7"/>
      <c r="L16" s="7"/>
      <c r="M16" s="7"/>
      <c r="N16" s="7"/>
      <c r="O16" s="7"/>
      <c r="P16" s="7"/>
      <c r="S16" s="2"/>
      <c r="T16" s="2"/>
      <c r="U16" s="2"/>
      <c r="V16" s="2"/>
      <c r="W16" s="2"/>
      <c r="X16" s="2"/>
      <c r="Y16" s="2"/>
      <c r="Z16" s="2"/>
      <c r="AA16" s="2"/>
    </row>
    <row r="17" spans="1:27" s="5" customFormat="1" ht="12.75">
      <c r="A17" s="11"/>
      <c r="B17" s="12"/>
      <c r="C17" s="188" t="s">
        <v>26</v>
      </c>
      <c r="D17" s="186">
        <v>6</v>
      </c>
      <c r="E17" s="168" t="s">
        <v>9</v>
      </c>
      <c r="F17" s="190"/>
      <c r="G17" s="198">
        <f t="shared" si="1"/>
        <v>0</v>
      </c>
      <c r="H17" s="8"/>
      <c r="I17" s="8"/>
      <c r="J17" s="7"/>
      <c r="K17" s="7"/>
      <c r="L17" s="7"/>
      <c r="M17" s="7"/>
      <c r="N17" s="7"/>
      <c r="O17" s="7"/>
      <c r="P17" s="7"/>
      <c r="S17" s="2"/>
      <c r="T17" s="2"/>
      <c r="U17" s="2"/>
      <c r="V17" s="2"/>
      <c r="W17" s="2"/>
      <c r="X17" s="2"/>
      <c r="Y17" s="2"/>
      <c r="Z17" s="2"/>
      <c r="AA17" s="2"/>
    </row>
    <row r="18" spans="1:27" s="5" customFormat="1" ht="12.75">
      <c r="A18" s="11"/>
      <c r="B18" s="12"/>
      <c r="C18" s="188" t="s">
        <v>27</v>
      </c>
      <c r="D18" s="186">
        <v>14</v>
      </c>
      <c r="E18" s="168" t="s">
        <v>9</v>
      </c>
      <c r="F18" s="190"/>
      <c r="G18" s="197">
        <f t="shared" ref="G18" si="5">F18*D18</f>
        <v>0</v>
      </c>
      <c r="H18" s="8"/>
      <c r="I18" s="8"/>
      <c r="J18" s="7"/>
      <c r="K18" s="7"/>
      <c r="L18" s="7"/>
      <c r="M18" s="7"/>
      <c r="N18" s="7"/>
      <c r="O18" s="7"/>
      <c r="P18" s="7"/>
      <c r="S18" s="2"/>
      <c r="T18" s="2"/>
      <c r="U18" s="2"/>
      <c r="V18" s="2"/>
      <c r="W18" s="2"/>
      <c r="X18" s="2"/>
      <c r="Y18" s="2"/>
      <c r="Z18" s="2"/>
      <c r="AA18" s="2"/>
    </row>
    <row r="19" spans="1:27" s="5" customFormat="1" ht="12.75">
      <c r="A19" s="11"/>
      <c r="B19" s="12"/>
      <c r="C19" s="188" t="s">
        <v>28</v>
      </c>
      <c r="D19" s="186">
        <v>1</v>
      </c>
      <c r="E19" s="168" t="s">
        <v>9</v>
      </c>
      <c r="F19" s="190"/>
      <c r="G19" s="197">
        <f t="shared" ref="G19" si="6">F19*D19</f>
        <v>0</v>
      </c>
      <c r="H19" s="8"/>
      <c r="I19" s="8"/>
      <c r="J19" s="7"/>
      <c r="K19" s="7"/>
      <c r="L19" s="7"/>
      <c r="M19" s="7"/>
      <c r="N19" s="7"/>
      <c r="O19" s="7"/>
      <c r="P19" s="7"/>
      <c r="S19" s="2"/>
      <c r="T19" s="2"/>
      <c r="U19" s="2"/>
      <c r="V19" s="2"/>
      <c r="W19" s="2"/>
      <c r="X19" s="2"/>
      <c r="Y19" s="2"/>
      <c r="Z19" s="2"/>
      <c r="AA19" s="2"/>
    </row>
    <row r="20" spans="1:27" s="5" customFormat="1" ht="12.75">
      <c r="A20" s="11"/>
      <c r="B20" s="12"/>
      <c r="C20" s="188"/>
      <c r="D20" s="32"/>
      <c r="E20" s="6"/>
      <c r="F20" s="2"/>
      <c r="G20" s="194"/>
      <c r="H20" s="8"/>
      <c r="I20" s="8"/>
      <c r="J20" s="7"/>
      <c r="K20" s="7"/>
      <c r="L20" s="7"/>
      <c r="M20" s="7"/>
      <c r="N20" s="7"/>
      <c r="O20" s="7"/>
      <c r="P20" s="7"/>
      <c r="S20" s="2"/>
      <c r="T20" s="2"/>
      <c r="U20" s="2"/>
      <c r="V20" s="2"/>
      <c r="W20" s="2"/>
      <c r="X20" s="2"/>
      <c r="Y20" s="2"/>
      <c r="Z20" s="2"/>
      <c r="AA20" s="2"/>
    </row>
    <row r="21" spans="1:27" ht="24.75">
      <c r="A21" s="11"/>
      <c r="B21" s="12"/>
      <c r="C21" s="199" t="s">
        <v>29</v>
      </c>
      <c r="G21" s="194"/>
    </row>
    <row r="22" spans="1:27">
      <c r="A22" s="11"/>
      <c r="B22" s="12"/>
      <c r="C22" s="201"/>
      <c r="G22" s="194"/>
    </row>
    <row r="23" spans="1:27">
      <c r="A23" s="11"/>
      <c r="B23" s="12"/>
      <c r="C23" s="201"/>
      <c r="G23" s="194"/>
    </row>
    <row r="24" spans="1:27">
      <c r="A24" s="11"/>
      <c r="B24" s="12"/>
      <c r="C24" s="200"/>
      <c r="G24" s="194"/>
    </row>
    <row r="25" spans="1:27" ht="70.5" customHeight="1">
      <c r="A25" s="11"/>
      <c r="B25" s="12"/>
      <c r="C25" s="201" t="s">
        <v>30</v>
      </c>
      <c r="G25" s="194"/>
    </row>
    <row r="26" spans="1:27">
      <c r="A26" s="11"/>
      <c r="B26" s="12"/>
      <c r="C26" s="201"/>
      <c r="G26" s="194"/>
    </row>
    <row r="27" spans="1:27" ht="12.75">
      <c r="A27" s="11"/>
      <c r="B27" s="12"/>
      <c r="C27" s="201" t="s">
        <v>31</v>
      </c>
      <c r="E27" s="6" t="s">
        <v>5</v>
      </c>
      <c r="G27" s="194"/>
    </row>
    <row r="28" spans="1:27" ht="12.75">
      <c r="A28" s="11"/>
      <c r="B28" s="12"/>
      <c r="C28" s="201" t="s">
        <v>32</v>
      </c>
      <c r="D28" s="186"/>
      <c r="E28" s="232" t="s">
        <v>5</v>
      </c>
      <c r="F28" s="190"/>
      <c r="G28" s="197"/>
    </row>
    <row r="29" spans="1:27" ht="12.75">
      <c r="A29" s="11"/>
      <c r="B29" s="12"/>
      <c r="C29" s="201" t="s">
        <v>33</v>
      </c>
      <c r="E29" s="6" t="s">
        <v>5</v>
      </c>
      <c r="G29" s="194"/>
    </row>
    <row r="30" spans="1:27" ht="12.75">
      <c r="A30" s="11"/>
      <c r="B30" s="12"/>
      <c r="C30" s="201" t="s">
        <v>34</v>
      </c>
      <c r="E30" s="6" t="s">
        <v>5</v>
      </c>
      <c r="G30" s="194"/>
    </row>
    <row r="31" spans="1:27" ht="12.75">
      <c r="A31" s="11"/>
      <c r="B31" s="12"/>
      <c r="C31" s="201" t="s">
        <v>35</v>
      </c>
      <c r="E31" s="6" t="s">
        <v>36</v>
      </c>
      <c r="G31" s="194"/>
    </row>
    <row r="32" spans="1:27">
      <c r="A32" s="11"/>
      <c r="B32" s="12"/>
      <c r="C32" s="202"/>
      <c r="G32" s="194"/>
    </row>
    <row r="33" spans="1:7">
      <c r="A33" s="11"/>
      <c r="B33" s="12"/>
      <c r="C33" s="203" t="s">
        <v>37</v>
      </c>
      <c r="D33" s="263" t="s">
        <v>38</v>
      </c>
      <c r="E33" s="264"/>
      <c r="F33" s="264"/>
      <c r="G33" s="197">
        <f>SUM(G6:G25)</f>
        <v>0</v>
      </c>
    </row>
    <row r="34" spans="1:7">
      <c r="A34" s="11"/>
      <c r="B34" s="12"/>
      <c r="C34" s="204"/>
      <c r="G34" s="194"/>
    </row>
    <row r="35" spans="1:7">
      <c r="A35" s="11"/>
      <c r="B35" s="12"/>
      <c r="C35" s="205" t="s">
        <v>39</v>
      </c>
      <c r="D35" s="168"/>
      <c r="E35" s="169"/>
      <c r="F35" s="174"/>
      <c r="G35" s="206"/>
    </row>
    <row r="36" spans="1:7">
      <c r="A36" s="11"/>
      <c r="B36" s="12"/>
      <c r="C36" s="187"/>
      <c r="D36" s="168"/>
      <c r="E36" s="169"/>
      <c r="F36" s="174"/>
      <c r="G36" s="206"/>
    </row>
    <row r="37" spans="1:7">
      <c r="A37" s="11"/>
      <c r="B37" s="12"/>
      <c r="C37" s="187"/>
      <c r="D37" s="168"/>
      <c r="E37" s="169"/>
      <c r="F37" s="174"/>
      <c r="G37" s="206"/>
    </row>
    <row r="38" spans="1:7">
      <c r="A38" s="11"/>
      <c r="B38" s="12"/>
      <c r="C38" s="187" t="s">
        <v>40</v>
      </c>
      <c r="D38" s="168"/>
      <c r="E38" s="169" t="s">
        <v>41</v>
      </c>
      <c r="F38" s="174"/>
      <c r="G38" s="206">
        <v>0</v>
      </c>
    </row>
    <row r="39" spans="1:7">
      <c r="A39" s="11"/>
      <c r="B39" s="12"/>
      <c r="C39" s="187"/>
      <c r="D39" s="263" t="s">
        <v>42</v>
      </c>
      <c r="E39" s="265"/>
      <c r="F39" s="174">
        <f>SUM(F38:F38)</f>
        <v>0</v>
      </c>
      <c r="G39" s="206">
        <f>F39</f>
        <v>0</v>
      </c>
    </row>
    <row r="40" spans="1:7">
      <c r="A40" s="11"/>
      <c r="B40" s="12"/>
      <c r="C40" s="187"/>
      <c r="D40" s="168"/>
      <c r="E40" s="169"/>
      <c r="F40" s="174"/>
      <c r="G40" s="206"/>
    </row>
    <row r="41" spans="1:7">
      <c r="A41" s="11"/>
      <c r="B41" s="12"/>
      <c r="C41" s="187" t="s">
        <v>43</v>
      </c>
      <c r="D41" s="168"/>
      <c r="E41" s="169"/>
      <c r="F41" s="174"/>
      <c r="G41" s="206"/>
    </row>
    <row r="42" spans="1:7">
      <c r="A42" s="11"/>
      <c r="B42" s="12"/>
      <c r="C42" s="207"/>
      <c r="D42" s="191"/>
      <c r="E42" s="191"/>
      <c r="F42" s="192"/>
      <c r="G42" s="206"/>
    </row>
    <row r="43" spans="1:7">
      <c r="A43" s="11"/>
      <c r="B43" s="12"/>
      <c r="C43" s="207"/>
      <c r="D43" s="191"/>
      <c r="E43" s="191"/>
      <c r="F43" s="192"/>
      <c r="G43" s="206"/>
    </row>
    <row r="44" spans="1:7">
      <c r="A44" s="11"/>
      <c r="B44" s="171"/>
      <c r="C44" s="208"/>
      <c r="D44" s="172"/>
      <c r="E44" s="173"/>
      <c r="F44" s="152"/>
      <c r="G44" s="209"/>
    </row>
    <row r="45" spans="1:7">
      <c r="C45" s="210" t="s">
        <v>44</v>
      </c>
      <c r="D45" s="182"/>
      <c r="E45" s="184"/>
      <c r="F45" s="180" t="s">
        <v>45</v>
      </c>
      <c r="G45" s="211">
        <f>SUM(G33:G44)</f>
        <v>0</v>
      </c>
    </row>
    <row r="46" spans="1:7">
      <c r="C46" s="212"/>
      <c r="D46" s="183"/>
      <c r="E46" s="185"/>
      <c r="G46" s="194"/>
    </row>
    <row r="47" spans="1:7">
      <c r="C47" s="187" t="s">
        <v>46</v>
      </c>
      <c r="D47" s="181">
        <v>0</v>
      </c>
      <c r="E47" s="169" t="s">
        <v>47</v>
      </c>
      <c r="F47" s="178"/>
      <c r="G47" s="213">
        <f>G45*D47</f>
        <v>0</v>
      </c>
    </row>
    <row r="48" spans="1:7">
      <c r="C48" s="187"/>
      <c r="D48" s="168"/>
      <c r="E48" s="169"/>
      <c r="F48" s="170"/>
      <c r="G48" s="214"/>
    </row>
    <row r="49" spans="3:7">
      <c r="C49" s="266" t="s">
        <v>48</v>
      </c>
      <c r="D49" s="267"/>
      <c r="E49" s="268"/>
      <c r="F49" s="179" t="s">
        <v>45</v>
      </c>
      <c r="G49" s="211">
        <f>G45-G47</f>
        <v>0</v>
      </c>
    </row>
    <row r="50" spans="3:7">
      <c r="C50" s="215"/>
      <c r="D50" s="168"/>
      <c r="E50" s="168"/>
      <c r="F50" s="170"/>
      <c r="G50" s="214"/>
    </row>
    <row r="51" spans="3:7">
      <c r="C51" s="215" t="s">
        <v>49</v>
      </c>
      <c r="D51" s="168"/>
      <c r="E51" s="168"/>
      <c r="F51" s="170"/>
      <c r="G51" s="214"/>
    </row>
    <row r="52" spans="3:7">
      <c r="C52" s="204"/>
      <c r="G52" s="194"/>
    </row>
    <row r="53" spans="3:7">
      <c r="C53" s="216"/>
      <c r="D53" s="217"/>
      <c r="E53" s="218"/>
      <c r="F53" s="219"/>
      <c r="G53" s="220"/>
    </row>
    <row r="55" spans="3:7" ht="15">
      <c r="C55" s="221" t="s">
        <v>50</v>
      </c>
      <c r="D55" s="222"/>
      <c r="E55" s="223"/>
      <c r="F55" s="224"/>
      <c r="G55" s="224"/>
    </row>
  </sheetData>
  <mergeCells count="5">
    <mergeCell ref="C2:G2"/>
    <mergeCell ref="D33:F33"/>
    <mergeCell ref="D39:E39"/>
    <mergeCell ref="C49:E49"/>
    <mergeCell ref="C4:G4"/>
  </mergeCells>
  <printOptions verticalCentered="1"/>
  <pageMargins left="0.43916666666666665" right="0.65166666666666662" top="0.78740157480314965" bottom="0.59055118110236227" header="0.31496062992125984" footer="0.31496062992125984"/>
  <pageSetup paperSize="9" scale="81" fitToWidth="60" orientation="portrait" r:id="rId1"/>
  <headerFooter alignWithMargins="0">
    <oddHeader xml:space="preserve">&amp;L&amp;"Arial,Bold"TENDER FORM 
Construction of 66nr Dwellings
Ellington, Phase 2
</oddHeader>
    <oddFooter>&amp;C&amp;"Arial,Bold"&amp;A/&amp;P</oddFooter>
  </headerFooter>
  <rowBreaks count="1" manualBreakCount="1">
    <brk id="54"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7C01-8D39-4B62-B7B9-D76115366229}">
  <dimension ref="B2:F162"/>
  <sheetViews>
    <sheetView topLeftCell="A134" workbookViewId="0">
      <selection activeCell="L6" sqref="L6"/>
    </sheetView>
  </sheetViews>
  <sheetFormatPr defaultRowHeight="12.75"/>
  <cols>
    <col min="2" max="2" width="24.28515625" customWidth="1"/>
    <col min="3" max="3" width="20.85546875" customWidth="1"/>
    <col min="4" max="4" width="50.85546875" customWidth="1"/>
    <col min="5" max="5" width="16" customWidth="1"/>
    <col min="6" max="6" width="19.28515625" customWidth="1"/>
  </cols>
  <sheetData>
    <row r="2" spans="2:6" ht="42" customHeight="1">
      <c r="B2" s="279" t="s">
        <v>51</v>
      </c>
      <c r="C2" s="280"/>
      <c r="D2" s="280"/>
      <c r="E2" s="280"/>
      <c r="F2" s="280"/>
    </row>
    <row r="5" spans="2:6" ht="15">
      <c r="B5" s="233"/>
      <c r="C5" s="234" t="s">
        <v>52</v>
      </c>
      <c r="D5" s="235" t="s">
        <v>53</v>
      </c>
      <c r="E5" s="235" t="s">
        <v>54</v>
      </c>
      <c r="F5" s="236" t="s">
        <v>55</v>
      </c>
    </row>
    <row r="6" spans="2:6" ht="15">
      <c r="B6" s="287" t="s">
        <v>56</v>
      </c>
      <c r="C6" s="288"/>
      <c r="D6" s="288"/>
      <c r="E6" s="288"/>
      <c r="F6" s="289"/>
    </row>
    <row r="7" spans="2:6" ht="15">
      <c r="B7" s="281" t="s">
        <v>57</v>
      </c>
      <c r="C7" s="249" t="s">
        <v>58</v>
      </c>
      <c r="D7" s="249" t="s">
        <v>59</v>
      </c>
      <c r="E7" s="250">
        <v>1.8</v>
      </c>
      <c r="F7" s="242"/>
    </row>
    <row r="8" spans="2:6" ht="15">
      <c r="B8" s="282"/>
      <c r="C8" s="237" t="s">
        <v>60</v>
      </c>
      <c r="D8" s="238" t="s">
        <v>59</v>
      </c>
      <c r="E8" s="239">
        <v>1.8</v>
      </c>
      <c r="F8" s="243"/>
    </row>
    <row r="9" spans="2:6" ht="15">
      <c r="B9" s="282"/>
      <c r="C9" s="249" t="s">
        <v>58</v>
      </c>
      <c r="D9" s="249" t="s">
        <v>61</v>
      </c>
      <c r="E9" s="250">
        <v>4</v>
      </c>
      <c r="F9" s="242"/>
    </row>
    <row r="10" spans="2:6" ht="15">
      <c r="B10" s="282"/>
      <c r="C10" s="249" t="s">
        <v>58</v>
      </c>
      <c r="D10" s="249" t="s">
        <v>62</v>
      </c>
      <c r="E10" s="250">
        <v>4</v>
      </c>
      <c r="F10" s="242"/>
    </row>
    <row r="11" spans="2:6" ht="15">
      <c r="B11" s="282"/>
      <c r="C11" s="249" t="s">
        <v>58</v>
      </c>
      <c r="D11" s="249" t="s">
        <v>63</v>
      </c>
      <c r="E11" s="250">
        <f>10.4-1</f>
        <v>9.4</v>
      </c>
      <c r="F11" s="242"/>
    </row>
    <row r="12" spans="2:6" ht="15">
      <c r="B12" s="282"/>
      <c r="C12" s="251" t="s">
        <v>60</v>
      </c>
      <c r="D12" s="249" t="s">
        <v>64</v>
      </c>
      <c r="E12" s="250">
        <v>4</v>
      </c>
      <c r="F12" s="242"/>
    </row>
    <row r="13" spans="2:6" ht="15">
      <c r="B13" s="284"/>
      <c r="C13" s="237" t="s">
        <v>60</v>
      </c>
      <c r="D13" s="240" t="s">
        <v>65</v>
      </c>
      <c r="E13" s="239">
        <v>9.4</v>
      </c>
      <c r="F13" s="243"/>
    </row>
    <row r="14" spans="2:6" ht="15">
      <c r="B14" s="282" t="s">
        <v>66</v>
      </c>
      <c r="C14" s="249" t="s">
        <v>58</v>
      </c>
      <c r="D14" s="249" t="s">
        <v>61</v>
      </c>
      <c r="E14" s="250">
        <f>8.7-6.4</f>
        <v>2.2999999999999989</v>
      </c>
      <c r="F14" s="242"/>
    </row>
    <row r="15" spans="2:6" ht="15">
      <c r="B15" s="282"/>
      <c r="C15" s="249" t="s">
        <v>58</v>
      </c>
      <c r="D15" s="249" t="s">
        <v>62</v>
      </c>
      <c r="E15" s="250">
        <f>8.7-6.4</f>
        <v>2.2999999999999989</v>
      </c>
      <c r="F15" s="242"/>
    </row>
    <row r="16" spans="2:6" ht="15">
      <c r="B16" s="282"/>
      <c r="C16" s="249" t="s">
        <v>58</v>
      </c>
      <c r="D16" s="249" t="s">
        <v>63</v>
      </c>
      <c r="E16" s="250">
        <f>13.68-6.4</f>
        <v>7.2799999999999994</v>
      </c>
      <c r="F16" s="242"/>
    </row>
    <row r="17" spans="2:6" ht="15">
      <c r="B17" s="282"/>
      <c r="C17" s="251" t="s">
        <v>60</v>
      </c>
      <c r="D17" s="249" t="s">
        <v>64</v>
      </c>
      <c r="E17" s="250">
        <v>2.2999999999999998</v>
      </c>
      <c r="F17" s="242"/>
    </row>
    <row r="18" spans="2:6" ht="15">
      <c r="B18" s="285"/>
      <c r="C18" s="251" t="s">
        <v>60</v>
      </c>
      <c r="D18" s="249" t="s">
        <v>65</v>
      </c>
      <c r="E18" s="250">
        <v>7.28</v>
      </c>
      <c r="F18" s="242"/>
    </row>
    <row r="19" spans="2:6" ht="15">
      <c r="B19" s="287" t="s">
        <v>67</v>
      </c>
      <c r="C19" s="274"/>
      <c r="D19" s="274"/>
      <c r="E19" s="274"/>
      <c r="F19" s="275"/>
    </row>
    <row r="20" spans="2:6" ht="15">
      <c r="B20" s="281" t="s">
        <v>57</v>
      </c>
      <c r="C20" s="249" t="s">
        <v>58</v>
      </c>
      <c r="D20" s="249" t="s">
        <v>59</v>
      </c>
      <c r="E20" s="250">
        <v>2.8</v>
      </c>
      <c r="F20" s="242"/>
    </row>
    <row r="21" spans="2:6" ht="15">
      <c r="B21" s="282"/>
      <c r="C21" s="240" t="s">
        <v>60</v>
      </c>
      <c r="D21" s="240" t="s">
        <v>59</v>
      </c>
      <c r="E21" s="239">
        <v>2.8</v>
      </c>
      <c r="F21" s="243"/>
    </row>
    <row r="22" spans="2:6" ht="15">
      <c r="B22" s="282"/>
      <c r="C22" s="249" t="s">
        <v>58</v>
      </c>
      <c r="D22" s="249" t="s">
        <v>61</v>
      </c>
      <c r="E22" s="250">
        <v>4</v>
      </c>
      <c r="F22" s="242"/>
    </row>
    <row r="23" spans="2:6" ht="15">
      <c r="B23" s="282"/>
      <c r="C23" s="249" t="s">
        <v>58</v>
      </c>
      <c r="D23" s="249" t="s">
        <v>62</v>
      </c>
      <c r="E23" s="250">
        <v>4</v>
      </c>
      <c r="F23" s="242"/>
    </row>
    <row r="24" spans="2:6" ht="15">
      <c r="B24" s="282"/>
      <c r="C24" s="249" t="s">
        <v>58</v>
      </c>
      <c r="D24" s="249" t="s">
        <v>63</v>
      </c>
      <c r="E24" s="250">
        <v>9.4</v>
      </c>
      <c r="F24" s="242"/>
    </row>
    <row r="25" spans="2:6" ht="15">
      <c r="B25" s="282"/>
      <c r="C25" s="251" t="s">
        <v>60</v>
      </c>
      <c r="D25" s="249" t="s">
        <v>64</v>
      </c>
      <c r="E25" s="250">
        <v>4</v>
      </c>
      <c r="F25" s="242"/>
    </row>
    <row r="26" spans="2:6" ht="15">
      <c r="B26" s="283"/>
      <c r="C26" s="237" t="s">
        <v>60</v>
      </c>
      <c r="D26" s="240" t="s">
        <v>65</v>
      </c>
      <c r="E26" s="241">
        <v>9.4</v>
      </c>
      <c r="F26" s="243"/>
    </row>
    <row r="27" spans="2:6" ht="15">
      <c r="B27" s="282" t="s">
        <v>66</v>
      </c>
      <c r="C27" s="249" t="s">
        <v>58</v>
      </c>
      <c r="D27" s="249" t="s">
        <v>61</v>
      </c>
      <c r="E27" s="250">
        <f>5.3-3</f>
        <v>2.2999999999999998</v>
      </c>
      <c r="F27" s="242"/>
    </row>
    <row r="28" spans="2:6" ht="15">
      <c r="B28" s="282"/>
      <c r="C28" s="249" t="s">
        <v>58</v>
      </c>
      <c r="D28" s="249" t="s">
        <v>62</v>
      </c>
      <c r="E28" s="250">
        <v>2.2999999999999998</v>
      </c>
      <c r="F28" s="242"/>
    </row>
    <row r="29" spans="2:6" ht="15">
      <c r="B29" s="282"/>
      <c r="C29" s="249" t="s">
        <v>58</v>
      </c>
      <c r="D29" s="249" t="s">
        <v>63</v>
      </c>
      <c r="E29" s="250">
        <f>13.7-3</f>
        <v>10.7</v>
      </c>
      <c r="F29" s="242"/>
    </row>
    <row r="30" spans="2:6" ht="15">
      <c r="B30" s="282"/>
      <c r="C30" s="251" t="s">
        <v>60</v>
      </c>
      <c r="D30" s="249" t="s">
        <v>64</v>
      </c>
      <c r="E30" s="250">
        <v>2.2999999999999998</v>
      </c>
      <c r="F30" s="242"/>
    </row>
    <row r="31" spans="2:6" ht="15">
      <c r="B31" s="284"/>
      <c r="C31" s="237" t="s">
        <v>60</v>
      </c>
      <c r="D31" s="240" t="s">
        <v>65</v>
      </c>
      <c r="E31" s="241">
        <v>10.7</v>
      </c>
      <c r="F31" s="243"/>
    </row>
    <row r="32" spans="2:6" ht="15">
      <c r="B32" s="282" t="s">
        <v>68</v>
      </c>
      <c r="C32" s="249" t="s">
        <v>58</v>
      </c>
      <c r="D32" s="249" t="s">
        <v>61</v>
      </c>
      <c r="E32" s="250">
        <f>10.7-8.3</f>
        <v>2.3999999999999986</v>
      </c>
      <c r="F32" s="242"/>
    </row>
    <row r="33" spans="2:6" ht="15">
      <c r="B33" s="282"/>
      <c r="C33" s="249" t="s">
        <v>58</v>
      </c>
      <c r="D33" s="249" t="s">
        <v>62</v>
      </c>
      <c r="E33" s="250">
        <v>2.4</v>
      </c>
      <c r="F33" s="242"/>
    </row>
    <row r="34" spans="2:6" ht="15">
      <c r="B34" s="282"/>
      <c r="C34" s="249" t="s">
        <v>58</v>
      </c>
      <c r="D34" s="249" t="s">
        <v>63</v>
      </c>
      <c r="E34" s="250">
        <f>16.8-8.3</f>
        <v>8.5</v>
      </c>
      <c r="F34" s="242"/>
    </row>
    <row r="35" spans="2:6" ht="15">
      <c r="B35" s="282"/>
      <c r="C35" s="249" t="s">
        <v>60</v>
      </c>
      <c r="D35" s="249" t="s">
        <v>64</v>
      </c>
      <c r="E35" s="250">
        <v>2.4</v>
      </c>
      <c r="F35" s="242"/>
    </row>
    <row r="36" spans="2:6" ht="15">
      <c r="B36" s="285"/>
      <c r="C36" s="249" t="s">
        <v>60</v>
      </c>
      <c r="D36" s="249" t="s">
        <v>65</v>
      </c>
      <c r="E36" s="250">
        <v>8.5</v>
      </c>
      <c r="F36" s="242"/>
    </row>
    <row r="37" spans="2:6" ht="15">
      <c r="B37" s="287" t="s">
        <v>69</v>
      </c>
      <c r="C37" s="274"/>
      <c r="D37" s="274"/>
      <c r="E37" s="274"/>
      <c r="F37" s="275"/>
    </row>
    <row r="38" spans="2:6" ht="15">
      <c r="B38" s="281" t="s">
        <v>57</v>
      </c>
      <c r="C38" s="249" t="s">
        <v>58</v>
      </c>
      <c r="D38" s="249" t="s">
        <v>59</v>
      </c>
      <c r="E38" s="250">
        <v>2</v>
      </c>
      <c r="F38" s="242"/>
    </row>
    <row r="39" spans="2:6" ht="15">
      <c r="B39" s="282"/>
      <c r="C39" s="237" t="s">
        <v>60</v>
      </c>
      <c r="D39" s="240" t="s">
        <v>59</v>
      </c>
      <c r="E39" s="239">
        <v>2</v>
      </c>
      <c r="F39" s="243"/>
    </row>
    <row r="40" spans="2:6" ht="15">
      <c r="B40" s="282"/>
      <c r="C40" s="249" t="s">
        <v>58</v>
      </c>
      <c r="D40" s="249" t="s">
        <v>61</v>
      </c>
      <c r="E40" s="250">
        <v>4</v>
      </c>
      <c r="F40" s="242"/>
    </row>
    <row r="41" spans="2:6" ht="15">
      <c r="B41" s="282"/>
      <c r="C41" s="249" t="s">
        <v>58</v>
      </c>
      <c r="D41" s="249" t="s">
        <v>62</v>
      </c>
      <c r="E41" s="250">
        <v>4</v>
      </c>
      <c r="F41" s="242"/>
    </row>
    <row r="42" spans="2:6" ht="15">
      <c r="B42" s="282"/>
      <c r="C42" s="249" t="s">
        <v>58</v>
      </c>
      <c r="D42" s="249" t="s">
        <v>63</v>
      </c>
      <c r="E42" s="250">
        <f>10.4-1</f>
        <v>9.4</v>
      </c>
      <c r="F42" s="242"/>
    </row>
    <row r="43" spans="2:6" ht="15">
      <c r="B43" s="282"/>
      <c r="C43" s="251" t="s">
        <v>60</v>
      </c>
      <c r="D43" s="249" t="s">
        <v>64</v>
      </c>
      <c r="E43" s="250">
        <v>4</v>
      </c>
      <c r="F43" s="242"/>
    </row>
    <row r="44" spans="2:6" ht="15">
      <c r="B44" s="283"/>
      <c r="C44" s="237" t="s">
        <v>60</v>
      </c>
      <c r="D44" s="240" t="s">
        <v>65</v>
      </c>
      <c r="E44" s="239">
        <v>9.4</v>
      </c>
      <c r="F44" s="243"/>
    </row>
    <row r="45" spans="2:6" ht="15">
      <c r="B45" s="282" t="s">
        <v>66</v>
      </c>
      <c r="C45" s="249" t="s">
        <v>58</v>
      </c>
      <c r="D45" s="249" t="s">
        <v>61</v>
      </c>
      <c r="E45" s="250">
        <f>12.3-11.4</f>
        <v>0.90000000000000036</v>
      </c>
      <c r="F45" s="242"/>
    </row>
    <row r="46" spans="2:6" ht="15">
      <c r="B46" s="282"/>
      <c r="C46" s="249" t="s">
        <v>58</v>
      </c>
      <c r="D46" s="249" t="s">
        <v>62</v>
      </c>
      <c r="E46" s="250">
        <v>0.9</v>
      </c>
      <c r="F46" s="242"/>
    </row>
    <row r="47" spans="2:6" ht="15">
      <c r="B47" s="282"/>
      <c r="C47" s="249" t="s">
        <v>58</v>
      </c>
      <c r="D47" s="249" t="s">
        <v>63</v>
      </c>
      <c r="E47" s="250">
        <f>18.4-11.4</f>
        <v>6.9999999999999982</v>
      </c>
      <c r="F47" s="242"/>
    </row>
    <row r="48" spans="2:6" ht="15">
      <c r="B48" s="282"/>
      <c r="C48" s="251" t="s">
        <v>60</v>
      </c>
      <c r="D48" s="249" t="s">
        <v>64</v>
      </c>
      <c r="E48" s="250">
        <v>0.9</v>
      </c>
      <c r="F48" s="242"/>
    </row>
    <row r="49" spans="2:6" ht="15">
      <c r="B49" s="284"/>
      <c r="C49" s="237" t="s">
        <v>60</v>
      </c>
      <c r="D49" s="240" t="s">
        <v>65</v>
      </c>
      <c r="E49" s="241">
        <v>7</v>
      </c>
      <c r="F49" s="243"/>
    </row>
    <row r="50" spans="2:6" ht="15">
      <c r="B50" s="282" t="s">
        <v>68</v>
      </c>
      <c r="C50" s="249" t="s">
        <v>58</v>
      </c>
      <c r="D50" s="249" t="s">
        <v>61</v>
      </c>
      <c r="E50" s="250">
        <f>9.7-6.6</f>
        <v>3.0999999999999996</v>
      </c>
      <c r="F50" s="242"/>
    </row>
    <row r="51" spans="2:6" ht="15">
      <c r="B51" s="282"/>
      <c r="C51" s="249" t="s">
        <v>58</v>
      </c>
      <c r="D51" s="249" t="s">
        <v>62</v>
      </c>
      <c r="E51" s="250">
        <v>3.1</v>
      </c>
      <c r="F51" s="242"/>
    </row>
    <row r="52" spans="2:6" ht="15">
      <c r="B52" s="282"/>
      <c r="C52" s="249" t="s">
        <v>58</v>
      </c>
      <c r="D52" s="249" t="s">
        <v>63</v>
      </c>
      <c r="E52" s="250">
        <f>14.4-6.6</f>
        <v>7.8000000000000007</v>
      </c>
      <c r="F52" s="242"/>
    </row>
    <row r="53" spans="2:6" ht="15">
      <c r="B53" s="282"/>
      <c r="C53" s="251" t="s">
        <v>60</v>
      </c>
      <c r="D53" s="249" t="s">
        <v>64</v>
      </c>
      <c r="E53" s="250">
        <v>3.1</v>
      </c>
      <c r="F53" s="242"/>
    </row>
    <row r="54" spans="2:6" ht="15">
      <c r="B54" s="285"/>
      <c r="C54" s="251" t="s">
        <v>60</v>
      </c>
      <c r="D54" s="249" t="s">
        <v>65</v>
      </c>
      <c r="E54" s="250">
        <v>7.8</v>
      </c>
      <c r="F54" s="242"/>
    </row>
    <row r="55" spans="2:6" ht="15">
      <c r="B55" s="287" t="s">
        <v>70</v>
      </c>
      <c r="C55" s="274"/>
      <c r="D55" s="274"/>
      <c r="E55" s="274"/>
      <c r="F55" s="275"/>
    </row>
    <row r="56" spans="2:6" ht="15">
      <c r="B56" s="281" t="s">
        <v>57</v>
      </c>
      <c r="C56" s="249" t="s">
        <v>58</v>
      </c>
      <c r="D56" s="249" t="s">
        <v>59</v>
      </c>
      <c r="E56" s="250">
        <v>2</v>
      </c>
      <c r="F56" s="242"/>
    </row>
    <row r="57" spans="2:6" ht="15">
      <c r="B57" s="282"/>
      <c r="C57" s="237" t="s">
        <v>60</v>
      </c>
      <c r="D57" s="240" t="s">
        <v>59</v>
      </c>
      <c r="E57" s="239">
        <v>2</v>
      </c>
      <c r="F57" s="243"/>
    </row>
    <row r="58" spans="2:6" ht="15">
      <c r="B58" s="282"/>
      <c r="C58" s="249" t="s">
        <v>58</v>
      </c>
      <c r="D58" s="249" t="s">
        <v>61</v>
      </c>
      <c r="E58" s="250">
        <v>4</v>
      </c>
      <c r="F58" s="242"/>
    </row>
    <row r="59" spans="2:6" ht="15">
      <c r="B59" s="282"/>
      <c r="C59" s="249" t="s">
        <v>58</v>
      </c>
      <c r="D59" s="249" t="s">
        <v>62</v>
      </c>
      <c r="E59" s="250">
        <v>4</v>
      </c>
      <c r="F59" s="242"/>
    </row>
    <row r="60" spans="2:6" ht="15">
      <c r="B60" s="282"/>
      <c r="C60" s="249" t="s">
        <v>58</v>
      </c>
      <c r="D60" s="249" t="s">
        <v>63</v>
      </c>
      <c r="E60" s="250">
        <f>10.4-1</f>
        <v>9.4</v>
      </c>
      <c r="F60" s="242"/>
    </row>
    <row r="61" spans="2:6" ht="15">
      <c r="B61" s="282"/>
      <c r="C61" s="251" t="s">
        <v>60</v>
      </c>
      <c r="D61" s="249" t="s">
        <v>64</v>
      </c>
      <c r="E61" s="250">
        <v>4</v>
      </c>
      <c r="F61" s="242"/>
    </row>
    <row r="62" spans="2:6" ht="15">
      <c r="B62" s="284"/>
      <c r="C62" s="237" t="s">
        <v>60</v>
      </c>
      <c r="D62" s="240" t="s">
        <v>65</v>
      </c>
      <c r="E62" s="239">
        <v>9.4</v>
      </c>
      <c r="F62" s="243"/>
    </row>
    <row r="63" spans="2:6" ht="15">
      <c r="B63" s="282" t="s">
        <v>66</v>
      </c>
      <c r="C63" s="249" t="s">
        <v>58</v>
      </c>
      <c r="D63" s="249" t="s">
        <v>61</v>
      </c>
      <c r="E63" s="250">
        <f>11-9.3</f>
        <v>1.6999999999999993</v>
      </c>
      <c r="F63" s="242"/>
    </row>
    <row r="64" spans="2:6" ht="15">
      <c r="B64" s="282"/>
      <c r="C64" s="249" t="s">
        <v>58</v>
      </c>
      <c r="D64" s="249" t="s">
        <v>62</v>
      </c>
      <c r="E64" s="250">
        <v>1.7</v>
      </c>
      <c r="F64" s="242"/>
    </row>
    <row r="65" spans="2:6" ht="15">
      <c r="B65" s="282"/>
      <c r="C65" s="249" t="s">
        <v>58</v>
      </c>
      <c r="D65" s="249" t="s">
        <v>63</v>
      </c>
      <c r="E65" s="250">
        <f>18.6-9.3</f>
        <v>9.3000000000000007</v>
      </c>
      <c r="F65" s="242"/>
    </row>
    <row r="66" spans="2:6" ht="15">
      <c r="B66" s="282"/>
      <c r="C66" s="251" t="s">
        <v>60</v>
      </c>
      <c r="D66" s="249" t="s">
        <v>64</v>
      </c>
      <c r="E66" s="250">
        <v>1.7</v>
      </c>
      <c r="F66" s="242"/>
    </row>
    <row r="67" spans="2:6" ht="15">
      <c r="B67" s="284"/>
      <c r="C67" s="237" t="s">
        <v>60</v>
      </c>
      <c r="D67" s="240" t="s">
        <v>65</v>
      </c>
      <c r="E67" s="241">
        <v>9.3000000000000007</v>
      </c>
      <c r="F67" s="243"/>
    </row>
    <row r="68" spans="2:6" ht="15">
      <c r="B68" s="282" t="s">
        <v>68</v>
      </c>
      <c r="C68" s="249" t="s">
        <v>58</v>
      </c>
      <c r="D68" s="249" t="s">
        <v>61</v>
      </c>
      <c r="E68" s="250">
        <f>9.8-7.7</f>
        <v>2.1000000000000005</v>
      </c>
      <c r="F68" s="242"/>
    </row>
    <row r="69" spans="2:6" ht="15">
      <c r="B69" s="282"/>
      <c r="C69" s="249" t="s">
        <v>58</v>
      </c>
      <c r="D69" s="249" t="s">
        <v>62</v>
      </c>
      <c r="E69" s="250">
        <v>2.1</v>
      </c>
      <c r="F69" s="242"/>
    </row>
    <row r="70" spans="2:6" ht="15">
      <c r="B70" s="282"/>
      <c r="C70" s="249" t="s">
        <v>58</v>
      </c>
      <c r="D70" s="249" t="s">
        <v>63</v>
      </c>
      <c r="E70" s="250">
        <f>15.7-7.7</f>
        <v>7.9999999999999991</v>
      </c>
      <c r="F70" s="242"/>
    </row>
    <row r="71" spans="2:6" ht="15">
      <c r="B71" s="282"/>
      <c r="C71" s="251" t="s">
        <v>60</v>
      </c>
      <c r="D71" s="249" t="s">
        <v>64</v>
      </c>
      <c r="E71" s="250">
        <v>2.1</v>
      </c>
      <c r="F71" s="242"/>
    </row>
    <row r="72" spans="2:6" ht="15">
      <c r="B72" s="285"/>
      <c r="C72" s="251" t="s">
        <v>60</v>
      </c>
      <c r="D72" s="249" t="s">
        <v>65</v>
      </c>
      <c r="E72" s="250">
        <v>8</v>
      </c>
      <c r="F72" s="242"/>
    </row>
    <row r="73" spans="2:6" ht="15">
      <c r="B73" s="287" t="s">
        <v>71</v>
      </c>
      <c r="C73" s="274"/>
      <c r="D73" s="274"/>
      <c r="E73" s="274"/>
      <c r="F73" s="275"/>
    </row>
    <row r="74" spans="2:6" ht="15">
      <c r="B74" s="281" t="s">
        <v>57</v>
      </c>
      <c r="C74" s="249" t="s">
        <v>58</v>
      </c>
      <c r="D74" s="249" t="s">
        <v>59</v>
      </c>
      <c r="E74" s="250">
        <v>1.7</v>
      </c>
      <c r="F74" s="242"/>
    </row>
    <row r="75" spans="2:6" ht="15">
      <c r="B75" s="282"/>
      <c r="C75" s="237" t="s">
        <v>60</v>
      </c>
      <c r="D75" s="240" t="s">
        <v>59</v>
      </c>
      <c r="E75" s="239">
        <v>1.7</v>
      </c>
      <c r="F75" s="243"/>
    </row>
    <row r="76" spans="2:6" ht="15">
      <c r="B76" s="282"/>
      <c r="C76" s="249" t="s">
        <v>58</v>
      </c>
      <c r="D76" s="249" t="s">
        <v>61</v>
      </c>
      <c r="E76" s="250">
        <v>4</v>
      </c>
      <c r="F76" s="242"/>
    </row>
    <row r="77" spans="2:6" ht="15">
      <c r="B77" s="282"/>
      <c r="C77" s="249" t="s">
        <v>58</v>
      </c>
      <c r="D77" s="249" t="s">
        <v>62</v>
      </c>
      <c r="E77" s="250">
        <v>4</v>
      </c>
      <c r="F77" s="242"/>
    </row>
    <row r="78" spans="2:6" ht="15">
      <c r="B78" s="282"/>
      <c r="C78" s="249" t="s">
        <v>58</v>
      </c>
      <c r="D78" s="249" t="s">
        <v>63</v>
      </c>
      <c r="E78" s="250">
        <f>10.4-1</f>
        <v>9.4</v>
      </c>
      <c r="F78" s="242"/>
    </row>
    <row r="79" spans="2:6" ht="15">
      <c r="B79" s="282"/>
      <c r="C79" s="251" t="s">
        <v>60</v>
      </c>
      <c r="D79" s="249" t="s">
        <v>64</v>
      </c>
      <c r="E79" s="250">
        <v>4</v>
      </c>
      <c r="F79" s="242"/>
    </row>
    <row r="80" spans="2:6" ht="15">
      <c r="B80" s="284"/>
      <c r="C80" s="237" t="s">
        <v>60</v>
      </c>
      <c r="D80" s="240" t="s">
        <v>72</v>
      </c>
      <c r="E80" s="239">
        <v>9.4</v>
      </c>
      <c r="F80" s="244"/>
    </row>
    <row r="81" spans="2:6" ht="15">
      <c r="B81" s="282" t="s">
        <v>66</v>
      </c>
      <c r="C81" s="249" t="s">
        <v>58</v>
      </c>
      <c r="D81" s="249" t="s">
        <v>61</v>
      </c>
      <c r="E81" s="250">
        <f>5.58-2.98</f>
        <v>2.6</v>
      </c>
      <c r="F81" s="242"/>
    </row>
    <row r="82" spans="2:6" ht="15">
      <c r="B82" s="282"/>
      <c r="C82" s="249" t="s">
        <v>58</v>
      </c>
      <c r="D82" s="249" t="s">
        <v>62</v>
      </c>
      <c r="E82" s="250">
        <v>2.6</v>
      </c>
      <c r="F82" s="242"/>
    </row>
    <row r="83" spans="2:6" ht="15">
      <c r="B83" s="282"/>
      <c r="C83" s="249" t="s">
        <v>58</v>
      </c>
      <c r="D83" s="249" t="s">
        <v>63</v>
      </c>
      <c r="E83" s="250">
        <f>13.68-2.98</f>
        <v>10.7</v>
      </c>
      <c r="F83" s="242"/>
    </row>
    <row r="84" spans="2:6" ht="15">
      <c r="B84" s="282"/>
      <c r="C84" s="251" t="s">
        <v>60</v>
      </c>
      <c r="D84" s="249" t="s">
        <v>64</v>
      </c>
      <c r="E84" s="250">
        <v>2.6</v>
      </c>
      <c r="F84" s="242"/>
    </row>
    <row r="85" spans="2:6" ht="15">
      <c r="B85" s="284"/>
      <c r="C85" s="237" t="s">
        <v>60</v>
      </c>
      <c r="D85" s="240" t="s">
        <v>72</v>
      </c>
      <c r="E85" s="241">
        <v>10.7</v>
      </c>
      <c r="F85" s="244"/>
    </row>
    <row r="86" spans="2:6" ht="15">
      <c r="B86" s="282" t="s">
        <v>68</v>
      </c>
      <c r="C86" s="249" t="s">
        <v>58</v>
      </c>
      <c r="D86" s="249" t="s">
        <v>61</v>
      </c>
      <c r="E86" s="250">
        <f>12.5-9.8</f>
        <v>2.6999999999999993</v>
      </c>
      <c r="F86" s="242"/>
    </row>
    <row r="87" spans="2:6" ht="15">
      <c r="B87" s="282"/>
      <c r="C87" s="249" t="s">
        <v>58</v>
      </c>
      <c r="D87" s="249" t="s">
        <v>62</v>
      </c>
      <c r="E87" s="250">
        <v>2.7</v>
      </c>
      <c r="F87" s="242"/>
    </row>
    <row r="88" spans="2:6" ht="15">
      <c r="B88" s="282"/>
      <c r="C88" s="249" t="s">
        <v>58</v>
      </c>
      <c r="D88" s="249" t="s">
        <v>63</v>
      </c>
      <c r="E88" s="250">
        <f>17.84-9.8</f>
        <v>8.0399999999999991</v>
      </c>
      <c r="F88" s="242"/>
    </row>
    <row r="89" spans="2:6" ht="15">
      <c r="B89" s="282"/>
      <c r="C89" s="251" t="s">
        <v>60</v>
      </c>
      <c r="D89" s="249" t="s">
        <v>64</v>
      </c>
      <c r="E89" s="250">
        <v>2.7</v>
      </c>
      <c r="F89" s="242"/>
    </row>
    <row r="90" spans="2:6" ht="15">
      <c r="B90" s="285"/>
      <c r="C90" s="251" t="s">
        <v>60</v>
      </c>
      <c r="D90" s="249" t="s">
        <v>72</v>
      </c>
      <c r="E90" s="250">
        <v>8.0399999999999991</v>
      </c>
      <c r="F90" s="242"/>
    </row>
    <row r="91" spans="2:6" ht="15">
      <c r="B91" s="287" t="s">
        <v>73</v>
      </c>
      <c r="C91" s="274"/>
      <c r="D91" s="274"/>
      <c r="E91" s="274"/>
      <c r="F91" s="275"/>
    </row>
    <row r="92" spans="2:6" ht="15">
      <c r="B92" s="281" t="s">
        <v>57</v>
      </c>
      <c r="C92" s="249" t="s">
        <v>58</v>
      </c>
      <c r="D92" s="249" t="s">
        <v>59</v>
      </c>
      <c r="E92" s="250">
        <v>2</v>
      </c>
      <c r="F92" s="242"/>
    </row>
    <row r="93" spans="2:6" ht="15">
      <c r="B93" s="282"/>
      <c r="C93" s="240" t="s">
        <v>60</v>
      </c>
      <c r="D93" s="240" t="s">
        <v>59</v>
      </c>
      <c r="E93" s="239">
        <v>2</v>
      </c>
      <c r="F93" s="243"/>
    </row>
    <row r="94" spans="2:6" ht="15">
      <c r="B94" s="282"/>
      <c r="C94" s="249" t="s">
        <v>58</v>
      </c>
      <c r="D94" s="249" t="s">
        <v>61</v>
      </c>
      <c r="E94" s="250">
        <v>4</v>
      </c>
      <c r="F94" s="242"/>
    </row>
    <row r="95" spans="2:6" ht="15">
      <c r="B95" s="282"/>
      <c r="C95" s="249" t="s">
        <v>58</v>
      </c>
      <c r="D95" s="249" t="s">
        <v>62</v>
      </c>
      <c r="E95" s="250">
        <v>4</v>
      </c>
      <c r="F95" s="242"/>
    </row>
    <row r="96" spans="2:6" ht="15">
      <c r="B96" s="282"/>
      <c r="C96" s="249" t="s">
        <v>58</v>
      </c>
      <c r="D96" s="249" t="s">
        <v>63</v>
      </c>
      <c r="E96" s="250">
        <f>10.4-1</f>
        <v>9.4</v>
      </c>
      <c r="F96" s="242"/>
    </row>
    <row r="97" spans="2:6" ht="15">
      <c r="B97" s="282"/>
      <c r="C97" s="249" t="s">
        <v>60</v>
      </c>
      <c r="D97" s="249" t="s">
        <v>64</v>
      </c>
      <c r="E97" s="250">
        <v>4</v>
      </c>
      <c r="F97" s="242"/>
    </row>
    <row r="98" spans="2:6" ht="15">
      <c r="B98" s="283"/>
      <c r="C98" s="240" t="s">
        <v>60</v>
      </c>
      <c r="D98" s="240" t="s">
        <v>72</v>
      </c>
      <c r="E98" s="239">
        <v>9.4</v>
      </c>
      <c r="F98" s="244"/>
    </row>
    <row r="99" spans="2:6" ht="15">
      <c r="B99" s="282" t="s">
        <v>66</v>
      </c>
      <c r="C99" s="249" t="s">
        <v>58</v>
      </c>
      <c r="D99" s="249" t="s">
        <v>61</v>
      </c>
      <c r="E99" s="250">
        <f>6.1-4.4</f>
        <v>1.6999999999999993</v>
      </c>
      <c r="F99" s="242"/>
    </row>
    <row r="100" spans="2:6" ht="15">
      <c r="B100" s="282"/>
      <c r="C100" s="249" t="s">
        <v>58</v>
      </c>
      <c r="D100" s="249" t="s">
        <v>62</v>
      </c>
      <c r="E100" s="250">
        <v>1.7</v>
      </c>
      <c r="F100" s="242"/>
    </row>
    <row r="101" spans="2:6" ht="15">
      <c r="B101" s="282"/>
      <c r="C101" s="249" t="s">
        <v>58</v>
      </c>
      <c r="D101" s="249" t="s">
        <v>63</v>
      </c>
      <c r="E101" s="250">
        <f>14.6-4.4</f>
        <v>10.199999999999999</v>
      </c>
      <c r="F101" s="242"/>
    </row>
    <row r="102" spans="2:6" ht="15">
      <c r="B102" s="282"/>
      <c r="C102" s="249" t="s">
        <v>60</v>
      </c>
      <c r="D102" s="249" t="s">
        <v>64</v>
      </c>
      <c r="E102" s="250">
        <v>1.7</v>
      </c>
      <c r="F102" s="242"/>
    </row>
    <row r="103" spans="2:6" ht="15">
      <c r="B103" s="284"/>
      <c r="C103" s="240" t="s">
        <v>60</v>
      </c>
      <c r="D103" s="240" t="s">
        <v>72</v>
      </c>
      <c r="E103" s="241">
        <v>10.199999999999999</v>
      </c>
      <c r="F103" s="244"/>
    </row>
    <row r="104" spans="2:6" ht="15">
      <c r="B104" s="282" t="s">
        <v>68</v>
      </c>
      <c r="C104" s="249" t="s">
        <v>58</v>
      </c>
      <c r="D104" s="249" t="s">
        <v>61</v>
      </c>
      <c r="E104" s="250">
        <f>9.5-7.7</f>
        <v>1.7999999999999998</v>
      </c>
      <c r="F104" s="242"/>
    </row>
    <row r="105" spans="2:6" ht="15">
      <c r="B105" s="282"/>
      <c r="C105" s="249" t="s">
        <v>58</v>
      </c>
      <c r="D105" s="249" t="s">
        <v>62</v>
      </c>
      <c r="E105" s="250">
        <v>1.8</v>
      </c>
      <c r="F105" s="242"/>
    </row>
    <row r="106" spans="2:6" ht="15">
      <c r="B106" s="282"/>
      <c r="C106" s="249" t="s">
        <v>58</v>
      </c>
      <c r="D106" s="249" t="s">
        <v>63</v>
      </c>
      <c r="E106" s="250">
        <f>13.3-7.7</f>
        <v>5.6000000000000005</v>
      </c>
      <c r="F106" s="242"/>
    </row>
    <row r="107" spans="2:6" ht="15">
      <c r="B107" s="282"/>
      <c r="C107" s="249" t="s">
        <v>60</v>
      </c>
      <c r="D107" s="249" t="s">
        <v>64</v>
      </c>
      <c r="E107" s="250">
        <v>1.8</v>
      </c>
      <c r="F107" s="242"/>
    </row>
    <row r="108" spans="2:6" ht="15">
      <c r="B108" s="285"/>
      <c r="C108" s="249" t="s">
        <v>60</v>
      </c>
      <c r="D108" s="249" t="s">
        <v>72</v>
      </c>
      <c r="E108" s="250">
        <v>5.6</v>
      </c>
      <c r="F108" s="242"/>
    </row>
    <row r="109" spans="2:6" ht="15">
      <c r="B109" s="287" t="s">
        <v>74</v>
      </c>
      <c r="C109" s="274"/>
      <c r="D109" s="274"/>
      <c r="E109" s="274"/>
      <c r="F109" s="275"/>
    </row>
    <row r="110" spans="2:6" ht="15">
      <c r="B110" s="281" t="s">
        <v>57</v>
      </c>
      <c r="C110" s="249" t="s">
        <v>58</v>
      </c>
      <c r="D110" s="249" t="s">
        <v>59</v>
      </c>
      <c r="E110" s="250">
        <v>1.8</v>
      </c>
      <c r="F110" s="242"/>
    </row>
    <row r="111" spans="2:6" ht="15">
      <c r="B111" s="282"/>
      <c r="C111" s="240" t="s">
        <v>60</v>
      </c>
      <c r="D111" s="240" t="s">
        <v>59</v>
      </c>
      <c r="E111" s="239">
        <v>1.8</v>
      </c>
      <c r="F111" s="243"/>
    </row>
    <row r="112" spans="2:6" ht="15">
      <c r="B112" s="282"/>
      <c r="C112" s="249" t="s">
        <v>58</v>
      </c>
      <c r="D112" s="249" t="s">
        <v>61</v>
      </c>
      <c r="E112" s="250">
        <v>4</v>
      </c>
      <c r="F112" s="242"/>
    </row>
    <row r="113" spans="2:6" ht="15">
      <c r="B113" s="282"/>
      <c r="C113" s="249" t="s">
        <v>58</v>
      </c>
      <c r="D113" s="249" t="s">
        <v>62</v>
      </c>
      <c r="E113" s="250">
        <v>4</v>
      </c>
      <c r="F113" s="242"/>
    </row>
    <row r="114" spans="2:6" ht="15">
      <c r="B114" s="282"/>
      <c r="C114" s="249" t="s">
        <v>58</v>
      </c>
      <c r="D114" s="249" t="s">
        <v>63</v>
      </c>
      <c r="E114" s="250">
        <f>10.4-1</f>
        <v>9.4</v>
      </c>
      <c r="F114" s="242"/>
    </row>
    <row r="115" spans="2:6" ht="15">
      <c r="B115" s="282"/>
      <c r="C115" s="249" t="s">
        <v>60</v>
      </c>
      <c r="D115" s="249" t="s">
        <v>64</v>
      </c>
      <c r="E115" s="250">
        <v>4</v>
      </c>
      <c r="F115" s="242"/>
    </row>
    <row r="116" spans="2:6" ht="15">
      <c r="B116" s="283"/>
      <c r="C116" s="238" t="s">
        <v>60</v>
      </c>
      <c r="D116" s="238" t="s">
        <v>72</v>
      </c>
      <c r="E116" s="239">
        <v>9.4</v>
      </c>
      <c r="F116" s="244"/>
    </row>
    <row r="117" spans="2:6" ht="15">
      <c r="B117" s="282" t="s">
        <v>66</v>
      </c>
      <c r="C117" s="249" t="s">
        <v>58</v>
      </c>
      <c r="D117" s="249" t="s">
        <v>61</v>
      </c>
      <c r="E117" s="250">
        <f>10.3-4.2</f>
        <v>6.1000000000000005</v>
      </c>
      <c r="F117" s="242"/>
    </row>
    <row r="118" spans="2:6" ht="15">
      <c r="B118" s="282"/>
      <c r="C118" s="249" t="s">
        <v>58</v>
      </c>
      <c r="D118" s="249" t="s">
        <v>62</v>
      </c>
      <c r="E118" s="250">
        <v>6.1</v>
      </c>
      <c r="F118" s="242"/>
    </row>
    <row r="119" spans="2:6" ht="15">
      <c r="B119" s="282"/>
      <c r="C119" s="249" t="s">
        <v>58</v>
      </c>
      <c r="D119" s="249" t="s">
        <v>63</v>
      </c>
      <c r="E119" s="250">
        <f>13.56-4.2</f>
        <v>9.36</v>
      </c>
      <c r="F119" s="242"/>
    </row>
    <row r="120" spans="2:6" ht="15">
      <c r="B120" s="282"/>
      <c r="C120" s="249" t="s">
        <v>60</v>
      </c>
      <c r="D120" s="249" t="s">
        <v>64</v>
      </c>
      <c r="E120" s="250">
        <v>6.1</v>
      </c>
      <c r="F120" s="242"/>
    </row>
    <row r="121" spans="2:6" ht="15">
      <c r="B121" s="284"/>
      <c r="C121" s="238" t="s">
        <v>60</v>
      </c>
      <c r="D121" s="238" t="s">
        <v>72</v>
      </c>
      <c r="E121" s="241">
        <v>9.36</v>
      </c>
      <c r="F121" s="243"/>
    </row>
    <row r="122" spans="2:6" ht="15">
      <c r="B122" s="282" t="s">
        <v>68</v>
      </c>
      <c r="C122" s="249" t="s">
        <v>58</v>
      </c>
      <c r="D122" s="249" t="s">
        <v>61</v>
      </c>
      <c r="E122" s="250">
        <f>8.69-7.15</f>
        <v>1.5399999999999991</v>
      </c>
      <c r="F122" s="242"/>
    </row>
    <row r="123" spans="2:6" ht="15">
      <c r="B123" s="282"/>
      <c r="C123" s="249" t="s">
        <v>58</v>
      </c>
      <c r="D123" s="249" t="s">
        <v>62</v>
      </c>
      <c r="E123" s="250">
        <v>1.54</v>
      </c>
      <c r="F123" s="242"/>
    </row>
    <row r="124" spans="2:6" ht="15">
      <c r="B124" s="282"/>
      <c r="C124" s="249" t="s">
        <v>58</v>
      </c>
      <c r="D124" s="249" t="s">
        <v>63</v>
      </c>
      <c r="E124" s="250">
        <f>12.66-7.15</f>
        <v>5.51</v>
      </c>
      <c r="F124" s="242"/>
    </row>
    <row r="125" spans="2:6" ht="15">
      <c r="B125" s="282"/>
      <c r="C125" s="249" t="s">
        <v>60</v>
      </c>
      <c r="D125" s="249" t="s">
        <v>64</v>
      </c>
      <c r="E125" s="250">
        <v>1.54</v>
      </c>
      <c r="F125" s="242"/>
    </row>
    <row r="126" spans="2:6" ht="15">
      <c r="B126" s="285"/>
      <c r="C126" s="249" t="s">
        <v>60</v>
      </c>
      <c r="D126" s="249" t="s">
        <v>72</v>
      </c>
      <c r="E126" s="250">
        <v>5.51</v>
      </c>
      <c r="F126" s="242"/>
    </row>
    <row r="127" spans="2:6" ht="15">
      <c r="B127" s="286" t="s">
        <v>75</v>
      </c>
      <c r="C127" s="274"/>
      <c r="D127" s="274"/>
      <c r="E127" s="274"/>
      <c r="F127" s="275"/>
    </row>
    <row r="128" spans="2:6" ht="15">
      <c r="B128" s="272" t="s">
        <v>57</v>
      </c>
      <c r="C128" s="245" t="s">
        <v>58</v>
      </c>
      <c r="D128" s="249" t="s">
        <v>59</v>
      </c>
      <c r="E128" s="249" t="s">
        <v>76</v>
      </c>
      <c r="F128" s="242"/>
    </row>
    <row r="129" spans="2:6" ht="15">
      <c r="B129" s="272"/>
      <c r="C129" s="246" t="s">
        <v>60</v>
      </c>
      <c r="D129" s="240" t="s">
        <v>59</v>
      </c>
      <c r="E129" s="240" t="s">
        <v>76</v>
      </c>
      <c r="F129" s="243"/>
    </row>
    <row r="130" spans="2:6" ht="15">
      <c r="B130" s="272"/>
      <c r="C130" s="249" t="s">
        <v>58</v>
      </c>
      <c r="D130" s="249" t="s">
        <v>61</v>
      </c>
      <c r="E130" s="250">
        <v>4</v>
      </c>
      <c r="F130" s="242"/>
    </row>
    <row r="131" spans="2:6" ht="15">
      <c r="B131" s="272"/>
      <c r="C131" s="249" t="s">
        <v>58</v>
      </c>
      <c r="D131" s="249" t="s">
        <v>62</v>
      </c>
      <c r="E131" s="250">
        <v>4</v>
      </c>
      <c r="F131" s="242"/>
    </row>
    <row r="132" spans="2:6" ht="15">
      <c r="B132" s="272"/>
      <c r="C132" s="249" t="s">
        <v>58</v>
      </c>
      <c r="D132" s="249" t="s">
        <v>63</v>
      </c>
      <c r="E132" s="250">
        <f>10.4-1</f>
        <v>9.4</v>
      </c>
      <c r="F132" s="242"/>
    </row>
    <row r="133" spans="2:6" ht="15">
      <c r="B133" s="272"/>
      <c r="C133" s="249" t="s">
        <v>60</v>
      </c>
      <c r="D133" s="249" t="s">
        <v>64</v>
      </c>
      <c r="E133" s="250">
        <v>4</v>
      </c>
      <c r="F133" s="242"/>
    </row>
    <row r="134" spans="2:6" ht="15">
      <c r="B134" s="276"/>
      <c r="C134" s="238" t="s">
        <v>60</v>
      </c>
      <c r="D134" s="238" t="s">
        <v>72</v>
      </c>
      <c r="E134" s="239">
        <v>9.4</v>
      </c>
      <c r="F134" s="243"/>
    </row>
    <row r="135" spans="2:6" ht="15">
      <c r="B135" s="272" t="s">
        <v>66</v>
      </c>
      <c r="C135" s="249" t="s">
        <v>58</v>
      </c>
      <c r="D135" s="249" t="s">
        <v>61</v>
      </c>
      <c r="E135" s="250">
        <v>2.2000000000000002</v>
      </c>
      <c r="F135" s="242"/>
    </row>
    <row r="136" spans="2:6" ht="15">
      <c r="B136" s="272"/>
      <c r="C136" s="249" t="s">
        <v>58</v>
      </c>
      <c r="D136" s="249" t="s">
        <v>62</v>
      </c>
      <c r="E136" s="250">
        <v>2.2000000000000002</v>
      </c>
      <c r="F136" s="242"/>
    </row>
    <row r="137" spans="2:6" ht="15">
      <c r="B137" s="272"/>
      <c r="C137" s="249" t="s">
        <v>58</v>
      </c>
      <c r="D137" s="249" t="s">
        <v>63</v>
      </c>
      <c r="E137" s="250">
        <f>12.8-2.6</f>
        <v>10.200000000000001</v>
      </c>
      <c r="F137" s="242"/>
    </row>
    <row r="138" spans="2:6" ht="15">
      <c r="B138" s="272"/>
      <c r="C138" s="249" t="s">
        <v>60</v>
      </c>
      <c r="D138" s="249" t="s">
        <v>64</v>
      </c>
      <c r="E138" s="250">
        <v>2.2000000000000002</v>
      </c>
      <c r="F138" s="242"/>
    </row>
    <row r="139" spans="2:6" ht="15">
      <c r="B139" s="277"/>
      <c r="C139" s="238" t="s">
        <v>60</v>
      </c>
      <c r="D139" s="238" t="s">
        <v>72</v>
      </c>
      <c r="E139" s="241">
        <v>10.199999999999999</v>
      </c>
      <c r="F139" s="243"/>
    </row>
    <row r="140" spans="2:6" ht="15">
      <c r="B140" s="272" t="s">
        <v>68</v>
      </c>
      <c r="C140" s="249" t="s">
        <v>58</v>
      </c>
      <c r="D140" s="249" t="s">
        <v>61</v>
      </c>
      <c r="E140" s="250">
        <f>10.9-8.65</f>
        <v>2.25</v>
      </c>
      <c r="F140" s="242"/>
    </row>
    <row r="141" spans="2:6" ht="15">
      <c r="B141" s="272"/>
      <c r="C141" s="249" t="s">
        <v>58</v>
      </c>
      <c r="D141" s="249" t="s">
        <v>62</v>
      </c>
      <c r="E141" s="250">
        <v>2.25</v>
      </c>
      <c r="F141" s="242"/>
    </row>
    <row r="142" spans="2:6" ht="15">
      <c r="B142" s="272"/>
      <c r="C142" s="249" t="s">
        <v>58</v>
      </c>
      <c r="D142" s="249" t="s">
        <v>63</v>
      </c>
      <c r="E142" s="250">
        <f>14.8-8.65</f>
        <v>6.15</v>
      </c>
      <c r="F142" s="242"/>
    </row>
    <row r="143" spans="2:6" ht="15">
      <c r="B143" s="272"/>
      <c r="C143" s="249" t="s">
        <v>60</v>
      </c>
      <c r="D143" s="249" t="s">
        <v>64</v>
      </c>
      <c r="E143" s="250">
        <v>2.25</v>
      </c>
      <c r="F143" s="242"/>
    </row>
    <row r="144" spans="2:6" ht="15">
      <c r="B144" s="272"/>
      <c r="C144" s="249" t="s">
        <v>60</v>
      </c>
      <c r="D144" s="249" t="s">
        <v>72</v>
      </c>
      <c r="E144" s="250">
        <v>6.15</v>
      </c>
      <c r="F144" s="242"/>
    </row>
    <row r="145" spans="2:6" ht="15">
      <c r="B145" s="273" t="s">
        <v>77</v>
      </c>
      <c r="C145" s="274"/>
      <c r="D145" s="274"/>
      <c r="E145" s="274"/>
      <c r="F145" s="275"/>
    </row>
    <row r="146" spans="2:6" ht="15">
      <c r="B146" s="272" t="s">
        <v>57</v>
      </c>
      <c r="C146" s="245" t="s">
        <v>58</v>
      </c>
      <c r="D146" s="249" t="s">
        <v>59</v>
      </c>
      <c r="E146" s="250">
        <v>1.6</v>
      </c>
      <c r="F146" s="242"/>
    </row>
    <row r="147" spans="2:6" ht="15">
      <c r="B147" s="272"/>
      <c r="C147" s="246" t="s">
        <v>60</v>
      </c>
      <c r="D147" s="240" t="s">
        <v>59</v>
      </c>
      <c r="E147" s="239">
        <v>1.6</v>
      </c>
      <c r="F147" s="243"/>
    </row>
    <row r="148" spans="2:6" ht="15">
      <c r="B148" s="272"/>
      <c r="C148" s="249" t="s">
        <v>58</v>
      </c>
      <c r="D148" s="249" t="s">
        <v>61</v>
      </c>
      <c r="E148" s="250">
        <v>4</v>
      </c>
      <c r="F148" s="242"/>
    </row>
    <row r="149" spans="2:6" ht="15">
      <c r="B149" s="272"/>
      <c r="C149" s="249" t="s">
        <v>58</v>
      </c>
      <c r="D149" s="249" t="s">
        <v>62</v>
      </c>
      <c r="E149" s="250">
        <v>4</v>
      </c>
      <c r="F149" s="242"/>
    </row>
    <row r="150" spans="2:6" ht="15">
      <c r="B150" s="272"/>
      <c r="C150" s="249" t="s">
        <v>58</v>
      </c>
      <c r="D150" s="249" t="s">
        <v>63</v>
      </c>
      <c r="E150" s="250">
        <f>10.4-1</f>
        <v>9.4</v>
      </c>
      <c r="F150" s="242"/>
    </row>
    <row r="151" spans="2:6" ht="15">
      <c r="B151" s="272"/>
      <c r="C151" s="249" t="s">
        <v>60</v>
      </c>
      <c r="D151" s="249" t="s">
        <v>64</v>
      </c>
      <c r="E151" s="250">
        <v>4</v>
      </c>
      <c r="F151" s="242"/>
    </row>
    <row r="152" spans="2:6" ht="15">
      <c r="B152" s="276"/>
      <c r="C152" s="238" t="s">
        <v>60</v>
      </c>
      <c r="D152" s="238" t="s">
        <v>72</v>
      </c>
      <c r="E152" s="239">
        <v>9.4</v>
      </c>
      <c r="F152" s="243"/>
    </row>
    <row r="153" spans="2:6" ht="15">
      <c r="B153" s="272" t="s">
        <v>66</v>
      </c>
      <c r="C153" s="249" t="s">
        <v>58</v>
      </c>
      <c r="D153" s="249" t="s">
        <v>61</v>
      </c>
      <c r="E153" s="250">
        <f>9.98-4.8</f>
        <v>5.1800000000000006</v>
      </c>
      <c r="F153" s="242"/>
    </row>
    <row r="154" spans="2:6" ht="15">
      <c r="B154" s="272"/>
      <c r="C154" s="249" t="s">
        <v>58</v>
      </c>
      <c r="D154" s="249" t="s">
        <v>62</v>
      </c>
      <c r="E154" s="250">
        <v>5.18</v>
      </c>
      <c r="F154" s="242"/>
    </row>
    <row r="155" spans="2:6" ht="15">
      <c r="B155" s="272"/>
      <c r="C155" s="249" t="s">
        <v>58</v>
      </c>
      <c r="D155" s="249" t="s">
        <v>63</v>
      </c>
      <c r="E155" s="250">
        <f>13.08-4.8</f>
        <v>8.2800000000000011</v>
      </c>
      <c r="F155" s="242"/>
    </row>
    <row r="156" spans="2:6" ht="15">
      <c r="B156" s="272"/>
      <c r="C156" s="249" t="s">
        <v>60</v>
      </c>
      <c r="D156" s="249" t="s">
        <v>64</v>
      </c>
      <c r="E156" s="250">
        <v>5.18</v>
      </c>
      <c r="F156" s="242"/>
    </row>
    <row r="157" spans="2:6" ht="15">
      <c r="B157" s="277"/>
      <c r="C157" s="238" t="s">
        <v>60</v>
      </c>
      <c r="D157" s="238" t="s">
        <v>72</v>
      </c>
      <c r="E157" s="241">
        <v>8.2799999999999994</v>
      </c>
      <c r="F157" s="243"/>
    </row>
    <row r="158" spans="2:6" ht="15">
      <c r="B158" s="272" t="s">
        <v>68</v>
      </c>
      <c r="C158" s="249" t="s">
        <v>58</v>
      </c>
      <c r="D158" s="249" t="s">
        <v>61</v>
      </c>
      <c r="E158" s="250">
        <f>11.91-10</f>
        <v>1.9100000000000001</v>
      </c>
      <c r="F158" s="242"/>
    </row>
    <row r="159" spans="2:6" ht="15">
      <c r="B159" s="272"/>
      <c r="C159" s="249" t="s">
        <v>58</v>
      </c>
      <c r="D159" s="249" t="s">
        <v>62</v>
      </c>
      <c r="E159" s="250">
        <v>1.91</v>
      </c>
      <c r="F159" s="242"/>
    </row>
    <row r="160" spans="2:6" ht="15">
      <c r="B160" s="272"/>
      <c r="C160" s="249" t="s">
        <v>58</v>
      </c>
      <c r="D160" s="249" t="s">
        <v>63</v>
      </c>
      <c r="E160" s="250">
        <f>16.6-10</f>
        <v>6.6000000000000014</v>
      </c>
      <c r="F160" s="242"/>
    </row>
    <row r="161" spans="2:6" ht="15">
      <c r="B161" s="272"/>
      <c r="C161" s="249" t="s">
        <v>60</v>
      </c>
      <c r="D161" s="249" t="s">
        <v>64</v>
      </c>
      <c r="E161" s="250">
        <v>1.91</v>
      </c>
      <c r="F161" s="242"/>
    </row>
    <row r="162" spans="2:6" ht="15">
      <c r="B162" s="278"/>
      <c r="C162" s="247" t="s">
        <v>60</v>
      </c>
      <c r="D162" s="247" t="s">
        <v>72</v>
      </c>
      <c r="E162" s="248">
        <v>6.6</v>
      </c>
      <c r="F162" s="252"/>
    </row>
  </sheetData>
  <mergeCells count="36">
    <mergeCell ref="B55:F55"/>
    <mergeCell ref="B6:F6"/>
    <mergeCell ref="B7:B13"/>
    <mergeCell ref="B14:B18"/>
    <mergeCell ref="B19:F19"/>
    <mergeCell ref="B20:B26"/>
    <mergeCell ref="B27:B31"/>
    <mergeCell ref="B128:B134"/>
    <mergeCell ref="B135:B139"/>
    <mergeCell ref="B86:B90"/>
    <mergeCell ref="B91:F91"/>
    <mergeCell ref="B92:B98"/>
    <mergeCell ref="B99:B103"/>
    <mergeCell ref="B104:B108"/>
    <mergeCell ref="B109:F109"/>
    <mergeCell ref="B2:F2"/>
    <mergeCell ref="B110:B116"/>
    <mergeCell ref="B117:B121"/>
    <mergeCell ref="B122:B126"/>
    <mergeCell ref="B127:F127"/>
    <mergeCell ref="B56:B62"/>
    <mergeCell ref="B63:B67"/>
    <mergeCell ref="B68:B72"/>
    <mergeCell ref="B73:F73"/>
    <mergeCell ref="B74:B80"/>
    <mergeCell ref="B81:B85"/>
    <mergeCell ref="B32:B36"/>
    <mergeCell ref="B37:F37"/>
    <mergeCell ref="B38:B44"/>
    <mergeCell ref="B45:B49"/>
    <mergeCell ref="B50:B54"/>
    <mergeCell ref="B140:B144"/>
    <mergeCell ref="B145:F145"/>
    <mergeCell ref="B146:B152"/>
    <mergeCell ref="B153:B157"/>
    <mergeCell ref="B158:B16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D88B-3D00-4054-94BC-290241021B42}">
  <dimension ref="A1:H234"/>
  <sheetViews>
    <sheetView workbookViewId="0">
      <selection activeCell="C1" sqref="C1"/>
    </sheetView>
  </sheetViews>
  <sheetFormatPr defaultRowHeight="12.75"/>
  <cols>
    <col min="1" max="1" width="18" style="186" customWidth="1"/>
    <col min="2" max="2" width="19.85546875" style="186" customWidth="1"/>
    <col min="3" max="3" width="16.140625" customWidth="1"/>
    <col min="4" max="4" width="13.28515625" customWidth="1"/>
    <col min="5" max="5" width="15.7109375" customWidth="1"/>
    <col min="6" max="6" width="29.85546875" customWidth="1"/>
    <col min="8" max="8" width="11.7109375" customWidth="1"/>
  </cols>
  <sheetData>
    <row r="1" spans="1:8" ht="12.75" customHeight="1">
      <c r="A1" s="225" t="s">
        <v>78</v>
      </c>
      <c r="B1" s="226"/>
      <c r="F1" s="292" t="s">
        <v>79</v>
      </c>
      <c r="G1" s="292"/>
      <c r="H1" s="292"/>
    </row>
    <row r="2" spans="1:8">
      <c r="G2" t="s">
        <v>80</v>
      </c>
    </row>
    <row r="3" spans="1:8" ht="15">
      <c r="A3" s="227">
        <v>328</v>
      </c>
      <c r="B3" s="227" t="s">
        <v>27</v>
      </c>
      <c r="F3" t="s">
        <v>81</v>
      </c>
      <c r="G3" s="186">
        <v>11</v>
      </c>
      <c r="H3" s="228"/>
    </row>
    <row r="4" spans="1:8" ht="15">
      <c r="A4" s="229"/>
      <c r="B4" s="229"/>
      <c r="F4" t="s">
        <v>82</v>
      </c>
      <c r="G4" s="186">
        <v>23</v>
      </c>
    </row>
    <row r="5" spans="1:8" ht="15">
      <c r="A5" s="227">
        <v>327</v>
      </c>
      <c r="B5" s="227" t="s">
        <v>83</v>
      </c>
      <c r="F5" t="s">
        <v>21</v>
      </c>
      <c r="G5" s="186">
        <v>16</v>
      </c>
    </row>
    <row r="6" spans="1:8" ht="15">
      <c r="A6" s="229"/>
      <c r="B6" s="229"/>
      <c r="F6" t="s">
        <v>22</v>
      </c>
      <c r="G6" s="186">
        <v>17</v>
      </c>
    </row>
    <row r="7" spans="1:8" ht="15">
      <c r="A7" s="227">
        <v>326</v>
      </c>
      <c r="B7" s="227" t="s">
        <v>84</v>
      </c>
      <c r="F7" t="s">
        <v>23</v>
      </c>
      <c r="G7" s="186">
        <v>14</v>
      </c>
    </row>
    <row r="8" spans="1:8" ht="15">
      <c r="A8" s="229"/>
      <c r="B8" s="229"/>
      <c r="F8" t="s">
        <v>85</v>
      </c>
      <c r="G8" s="186">
        <v>14</v>
      </c>
    </row>
    <row r="9" spans="1:8" ht="15">
      <c r="A9" s="227">
        <v>325</v>
      </c>
      <c r="B9" s="227" t="s">
        <v>27</v>
      </c>
      <c r="F9" t="s">
        <v>26</v>
      </c>
      <c r="G9" s="186">
        <v>6</v>
      </c>
    </row>
    <row r="10" spans="1:8" ht="15">
      <c r="A10" s="229"/>
      <c r="B10" s="229"/>
      <c r="F10" t="s">
        <v>27</v>
      </c>
      <c r="G10" s="186">
        <v>14</v>
      </c>
    </row>
    <row r="11" spans="1:8">
      <c r="A11" s="290">
        <v>304</v>
      </c>
      <c r="B11" s="291" t="s">
        <v>82</v>
      </c>
      <c r="C11" t="s">
        <v>86</v>
      </c>
      <c r="F11" t="s">
        <v>28</v>
      </c>
      <c r="G11" s="186">
        <v>1</v>
      </c>
    </row>
    <row r="12" spans="1:8" ht="15">
      <c r="A12" s="290"/>
      <c r="B12" s="291"/>
      <c r="G12" s="230">
        <f>SUM(G3:G11)</f>
        <v>116</v>
      </c>
    </row>
    <row r="13" spans="1:8">
      <c r="A13" s="290">
        <v>305</v>
      </c>
      <c r="B13" s="291" t="s">
        <v>87</v>
      </c>
      <c r="C13" t="s">
        <v>86</v>
      </c>
    </row>
    <row r="14" spans="1:8">
      <c r="A14" s="290"/>
      <c r="B14" s="291"/>
    </row>
    <row r="15" spans="1:8">
      <c r="A15" s="290">
        <v>306</v>
      </c>
      <c r="B15" s="291" t="s">
        <v>22</v>
      </c>
    </row>
    <row r="16" spans="1:8">
      <c r="A16" s="290"/>
      <c r="B16" s="291"/>
    </row>
    <row r="17" spans="1:2">
      <c r="A17" s="290">
        <v>307</v>
      </c>
      <c r="B17" s="291" t="s">
        <v>83</v>
      </c>
    </row>
    <row r="18" spans="1:2">
      <c r="A18" s="290"/>
      <c r="B18" s="291"/>
    </row>
    <row r="19" spans="1:2" ht="15">
      <c r="A19" s="227">
        <v>308</v>
      </c>
      <c r="B19" s="227" t="s">
        <v>23</v>
      </c>
    </row>
    <row r="20" spans="1:2" ht="15">
      <c r="A20" s="229"/>
      <c r="B20" s="229"/>
    </row>
    <row r="21" spans="1:2" ht="15">
      <c r="A21" s="227">
        <v>309</v>
      </c>
      <c r="B21" s="227" t="s">
        <v>23</v>
      </c>
    </row>
    <row r="22" spans="1:2" ht="15">
      <c r="A22" s="229"/>
      <c r="B22" s="229"/>
    </row>
    <row r="23" spans="1:2" ht="15">
      <c r="A23" s="227">
        <v>310</v>
      </c>
      <c r="B23" s="227" t="s">
        <v>84</v>
      </c>
    </row>
    <row r="24" spans="1:2" ht="15">
      <c r="A24" s="229"/>
      <c r="B24" s="229"/>
    </row>
    <row r="25" spans="1:2" ht="15">
      <c r="A25" s="227">
        <v>311</v>
      </c>
      <c r="B25" s="227" t="s">
        <v>84</v>
      </c>
    </row>
    <row r="26" spans="1:2" ht="15">
      <c r="A26" s="229"/>
      <c r="B26" s="229"/>
    </row>
    <row r="27" spans="1:2" ht="15">
      <c r="A27" s="227">
        <v>312</v>
      </c>
      <c r="B27" s="227" t="s">
        <v>27</v>
      </c>
    </row>
    <row r="28" spans="1:2" ht="15">
      <c r="A28" s="229"/>
      <c r="B28" s="229"/>
    </row>
    <row r="29" spans="1:2" ht="15">
      <c r="A29" s="227">
        <v>269</v>
      </c>
      <c r="B29" s="227" t="s">
        <v>84</v>
      </c>
    </row>
    <row r="30" spans="1:2" ht="15">
      <c r="A30" s="229"/>
      <c r="B30" s="229"/>
    </row>
    <row r="31" spans="1:2" ht="15">
      <c r="A31" s="227">
        <v>268</v>
      </c>
      <c r="B31" s="227" t="s">
        <v>23</v>
      </c>
    </row>
    <row r="32" spans="1:2" ht="15">
      <c r="A32" s="229"/>
      <c r="B32" s="229"/>
    </row>
    <row r="33" spans="1:3" ht="15">
      <c r="A33" s="227">
        <v>267</v>
      </c>
      <c r="B33" s="227" t="s">
        <v>22</v>
      </c>
    </row>
    <row r="34" spans="1:3" ht="15">
      <c r="A34" s="229"/>
      <c r="B34" s="229"/>
    </row>
    <row r="35" spans="1:3" ht="15">
      <c r="A35" s="227">
        <v>266</v>
      </c>
      <c r="B35" s="227" t="s">
        <v>88</v>
      </c>
      <c r="C35" t="s">
        <v>86</v>
      </c>
    </row>
    <row r="36" spans="1:3" ht="15">
      <c r="A36" s="229"/>
      <c r="B36" s="229"/>
    </row>
    <row r="37" spans="1:3" ht="15">
      <c r="A37" s="227">
        <v>265</v>
      </c>
      <c r="B37" s="227" t="s">
        <v>81</v>
      </c>
      <c r="C37" t="s">
        <v>89</v>
      </c>
    </row>
    <row r="38" spans="1:3" ht="15">
      <c r="A38" s="229"/>
      <c r="B38" s="229"/>
    </row>
    <row r="39" spans="1:3" ht="15">
      <c r="A39" s="227">
        <v>264</v>
      </c>
      <c r="B39" s="227" t="s">
        <v>81</v>
      </c>
      <c r="C39" t="s">
        <v>90</v>
      </c>
    </row>
    <row r="40" spans="1:3" ht="15">
      <c r="A40" s="229"/>
      <c r="B40" s="229"/>
    </row>
    <row r="41" spans="1:3" ht="15">
      <c r="A41" s="227">
        <v>336</v>
      </c>
      <c r="B41" s="227" t="s">
        <v>27</v>
      </c>
    </row>
    <row r="42" spans="1:3" ht="15">
      <c r="A42" s="229"/>
      <c r="B42" s="229"/>
    </row>
    <row r="43" spans="1:3" ht="15">
      <c r="A43" s="227">
        <v>337</v>
      </c>
      <c r="B43" s="227" t="s">
        <v>23</v>
      </c>
    </row>
    <row r="44" spans="1:3" ht="15">
      <c r="A44" s="229"/>
      <c r="B44" s="229"/>
    </row>
    <row r="45" spans="1:3" ht="15">
      <c r="A45" s="227">
        <v>338</v>
      </c>
      <c r="B45" s="227" t="s">
        <v>84</v>
      </c>
    </row>
    <row r="46" spans="1:3" ht="15">
      <c r="A46" s="229"/>
      <c r="B46" s="229"/>
    </row>
    <row r="47" spans="1:3" ht="15">
      <c r="A47" s="227">
        <v>339</v>
      </c>
      <c r="B47" s="227" t="s">
        <v>83</v>
      </c>
    </row>
    <row r="48" spans="1:3" ht="15">
      <c r="A48" s="229"/>
      <c r="B48" s="229"/>
    </row>
    <row r="49" spans="1:3" ht="15">
      <c r="A49" s="227">
        <v>263</v>
      </c>
      <c r="B49" s="227" t="s">
        <v>26</v>
      </c>
    </row>
    <row r="50" spans="1:3" ht="15">
      <c r="A50" s="229"/>
      <c r="B50" s="229"/>
    </row>
    <row r="51" spans="1:3" ht="15">
      <c r="A51" s="227">
        <v>262</v>
      </c>
      <c r="B51" s="227" t="s">
        <v>82</v>
      </c>
      <c r="C51" t="s">
        <v>91</v>
      </c>
    </row>
    <row r="52" spans="1:3" ht="15">
      <c r="A52" s="229"/>
      <c r="B52" s="229"/>
    </row>
    <row r="53" spans="1:3" ht="15">
      <c r="A53" s="227">
        <v>261</v>
      </c>
      <c r="B53" s="227" t="s">
        <v>82</v>
      </c>
      <c r="C53" t="s">
        <v>91</v>
      </c>
    </row>
    <row r="54" spans="1:3" ht="15">
      <c r="A54" s="229"/>
      <c r="B54" s="229"/>
    </row>
    <row r="55" spans="1:3" ht="15">
      <c r="A55" s="227">
        <v>346</v>
      </c>
      <c r="B55" s="227" t="s">
        <v>92</v>
      </c>
      <c r="C55" t="s">
        <v>89</v>
      </c>
    </row>
    <row r="56" spans="1:3" ht="15">
      <c r="A56" s="229"/>
      <c r="B56" s="229"/>
    </row>
    <row r="57" spans="1:3" ht="15">
      <c r="A57" s="227">
        <v>347</v>
      </c>
      <c r="B57" s="227" t="s">
        <v>81</v>
      </c>
      <c r="C57" t="s">
        <v>93</v>
      </c>
    </row>
    <row r="58" spans="1:3" ht="15">
      <c r="A58" s="229"/>
      <c r="B58" s="229"/>
    </row>
    <row r="59" spans="1:3" ht="15">
      <c r="A59" s="227">
        <v>348</v>
      </c>
      <c r="B59" s="227" t="s">
        <v>81</v>
      </c>
      <c r="C59" t="s">
        <v>89</v>
      </c>
    </row>
    <row r="60" spans="1:3" ht="15">
      <c r="A60" s="229"/>
      <c r="B60" s="229"/>
    </row>
    <row r="61" spans="1:3" ht="15">
      <c r="A61" s="227">
        <v>260</v>
      </c>
      <c r="B61" s="227" t="s">
        <v>88</v>
      </c>
      <c r="C61" t="s">
        <v>86</v>
      </c>
    </row>
    <row r="62" spans="1:3" ht="15">
      <c r="A62" s="229"/>
      <c r="B62" s="229"/>
    </row>
    <row r="63" spans="1:3" ht="15">
      <c r="A63" s="227">
        <v>259</v>
      </c>
      <c r="B63" s="227" t="s">
        <v>84</v>
      </c>
    </row>
    <row r="64" spans="1:3" ht="15">
      <c r="A64" s="229"/>
      <c r="B64" s="229"/>
    </row>
    <row r="65" spans="1:3" ht="15">
      <c r="A65" s="227">
        <v>258</v>
      </c>
      <c r="B65" s="227" t="s">
        <v>87</v>
      </c>
      <c r="C65" t="s">
        <v>94</v>
      </c>
    </row>
    <row r="66" spans="1:3" ht="15">
      <c r="A66" s="229"/>
      <c r="B66" s="229"/>
    </row>
    <row r="67" spans="1:3" ht="15">
      <c r="A67" s="227">
        <v>257</v>
      </c>
      <c r="B67" s="227" t="s">
        <v>87</v>
      </c>
      <c r="C67" t="s">
        <v>94</v>
      </c>
    </row>
    <row r="68" spans="1:3" ht="15">
      <c r="A68" s="229"/>
      <c r="B68" s="229"/>
    </row>
    <row r="69" spans="1:3" ht="15">
      <c r="A69" s="227">
        <v>256</v>
      </c>
      <c r="B69" s="227" t="s">
        <v>23</v>
      </c>
    </row>
    <row r="70" spans="1:3" ht="15">
      <c r="A70" s="229"/>
      <c r="B70" s="229"/>
    </row>
    <row r="71" spans="1:3" ht="15">
      <c r="A71" s="227">
        <v>255</v>
      </c>
      <c r="B71" s="227" t="s">
        <v>84</v>
      </c>
    </row>
    <row r="72" spans="1:3" ht="15">
      <c r="A72" s="229"/>
      <c r="B72" s="229"/>
    </row>
    <row r="73" spans="1:3" ht="15">
      <c r="A73" s="227">
        <v>254</v>
      </c>
      <c r="B73" s="227" t="s">
        <v>83</v>
      </c>
    </row>
    <row r="74" spans="1:3" ht="15">
      <c r="A74" s="229"/>
      <c r="B74" s="229"/>
    </row>
    <row r="75" spans="1:3" ht="15">
      <c r="A75" s="227">
        <v>253</v>
      </c>
      <c r="B75" s="227" t="s">
        <v>27</v>
      </c>
    </row>
    <row r="76" spans="1:3" ht="15">
      <c r="A76" s="229"/>
      <c r="B76" s="229"/>
    </row>
    <row r="77" spans="1:3" ht="15">
      <c r="A77" s="227">
        <v>252</v>
      </c>
      <c r="B77" s="227" t="s">
        <v>83</v>
      </c>
    </row>
    <row r="78" spans="1:3" ht="15">
      <c r="A78" s="229"/>
      <c r="B78" s="229"/>
    </row>
    <row r="79" spans="1:3" ht="15">
      <c r="A79" s="227">
        <v>251</v>
      </c>
      <c r="B79" s="227" t="s">
        <v>23</v>
      </c>
    </row>
    <row r="80" spans="1:3" ht="15">
      <c r="A80" s="229"/>
      <c r="B80" s="229"/>
    </row>
    <row r="81" spans="1:3" ht="15">
      <c r="A81" s="227">
        <v>250</v>
      </c>
      <c r="B81" s="227" t="s">
        <v>84</v>
      </c>
    </row>
    <row r="82" spans="1:3" ht="15">
      <c r="A82" s="229"/>
      <c r="B82" s="229"/>
    </row>
    <row r="83" spans="1:3" ht="15">
      <c r="A83" s="227">
        <v>249</v>
      </c>
      <c r="B83" s="227" t="s">
        <v>22</v>
      </c>
    </row>
    <row r="84" spans="1:3" ht="15">
      <c r="A84" s="229"/>
      <c r="B84" s="229"/>
    </row>
    <row r="85" spans="1:3" ht="15">
      <c r="A85" s="227">
        <v>248</v>
      </c>
      <c r="B85" s="227" t="s">
        <v>23</v>
      </c>
    </row>
    <row r="86" spans="1:3" ht="15">
      <c r="A86" s="229"/>
      <c r="B86" s="229"/>
    </row>
    <row r="87" spans="1:3" ht="15">
      <c r="A87" s="227">
        <v>247</v>
      </c>
      <c r="B87" s="227" t="s">
        <v>84</v>
      </c>
    </row>
    <row r="88" spans="1:3" ht="15">
      <c r="A88" s="229"/>
      <c r="B88" s="229"/>
    </row>
    <row r="89" spans="1:3" ht="15">
      <c r="A89" s="227">
        <v>246</v>
      </c>
      <c r="B89" s="227" t="s">
        <v>82</v>
      </c>
      <c r="C89" t="s">
        <v>91</v>
      </c>
    </row>
    <row r="90" spans="1:3" ht="15">
      <c r="A90" s="229"/>
      <c r="B90" s="229"/>
    </row>
    <row r="91" spans="1:3" ht="15">
      <c r="A91" s="227">
        <v>245</v>
      </c>
      <c r="B91" s="227" t="s">
        <v>82</v>
      </c>
      <c r="C91" t="s">
        <v>91</v>
      </c>
    </row>
    <row r="92" spans="1:3" ht="15">
      <c r="A92" s="229"/>
      <c r="B92" s="229"/>
    </row>
    <row r="93" spans="1:3" ht="15">
      <c r="A93" s="227">
        <v>345</v>
      </c>
      <c r="B93" s="227" t="s">
        <v>95</v>
      </c>
    </row>
    <row r="94" spans="1:3" ht="15">
      <c r="A94" s="229"/>
      <c r="B94" s="229"/>
    </row>
    <row r="95" spans="1:3" ht="15">
      <c r="A95" s="227">
        <v>344</v>
      </c>
      <c r="B95" s="227" t="s">
        <v>27</v>
      </c>
    </row>
    <row r="96" spans="1:3" ht="15">
      <c r="A96" s="229"/>
      <c r="B96" s="229"/>
    </row>
    <row r="97" spans="1:3" ht="15">
      <c r="A97" s="227">
        <v>343</v>
      </c>
      <c r="B97" s="227" t="s">
        <v>82</v>
      </c>
      <c r="C97" t="s">
        <v>86</v>
      </c>
    </row>
    <row r="98" spans="1:3" ht="15">
      <c r="A98" s="229"/>
      <c r="B98" s="229"/>
    </row>
    <row r="99" spans="1:3" ht="15">
      <c r="A99" s="227">
        <v>342</v>
      </c>
      <c r="B99" s="227" t="s">
        <v>82</v>
      </c>
      <c r="C99" t="s">
        <v>91</v>
      </c>
    </row>
    <row r="100" spans="1:3" ht="15">
      <c r="A100" s="229"/>
      <c r="B100" s="229"/>
    </row>
    <row r="101" spans="1:3" ht="15">
      <c r="A101" s="227">
        <v>341</v>
      </c>
      <c r="B101" s="227" t="s">
        <v>82</v>
      </c>
      <c r="C101" t="s">
        <v>91</v>
      </c>
    </row>
    <row r="102" spans="1:3" ht="15">
      <c r="A102" s="229"/>
      <c r="B102" s="229"/>
    </row>
    <row r="103" spans="1:3" ht="15">
      <c r="A103" s="227">
        <v>340</v>
      </c>
      <c r="B103" s="227" t="s">
        <v>96</v>
      </c>
    </row>
    <row r="104" spans="1:3" ht="15">
      <c r="A104" s="229"/>
      <c r="B104" s="229"/>
    </row>
    <row r="105" spans="1:3" ht="15">
      <c r="A105" s="227">
        <v>244</v>
      </c>
      <c r="B105" s="227" t="s">
        <v>84</v>
      </c>
    </row>
    <row r="106" spans="1:3" ht="15">
      <c r="A106" s="229"/>
      <c r="B106" s="229"/>
    </row>
    <row r="107" spans="1:3" ht="15">
      <c r="A107" s="227">
        <v>243</v>
      </c>
      <c r="B107" s="227" t="s">
        <v>83</v>
      </c>
    </row>
    <row r="108" spans="1:3" ht="15">
      <c r="A108" s="229"/>
      <c r="B108" s="229"/>
    </row>
    <row r="109" spans="1:3" ht="15">
      <c r="A109" s="227">
        <v>242</v>
      </c>
      <c r="B109" s="227" t="s">
        <v>87</v>
      </c>
      <c r="C109" t="s">
        <v>94</v>
      </c>
    </row>
    <row r="110" spans="1:3" ht="15">
      <c r="A110" s="229"/>
      <c r="B110" s="229"/>
    </row>
    <row r="111" spans="1:3" ht="15">
      <c r="A111" s="227">
        <v>241</v>
      </c>
      <c r="B111" s="227" t="s">
        <v>87</v>
      </c>
      <c r="C111" t="s">
        <v>94</v>
      </c>
    </row>
    <row r="112" spans="1:3" ht="15">
      <c r="A112" s="229"/>
      <c r="B112" s="229"/>
    </row>
    <row r="113" spans="1:3" ht="15">
      <c r="A113" s="227">
        <v>240</v>
      </c>
      <c r="B113" s="227" t="s">
        <v>23</v>
      </c>
    </row>
    <row r="114" spans="1:3" ht="15">
      <c r="A114" s="229"/>
      <c r="B114" s="229"/>
    </row>
    <row r="115" spans="1:3" ht="15">
      <c r="A115" s="227">
        <v>239</v>
      </c>
      <c r="B115" s="227" t="s">
        <v>97</v>
      </c>
    </row>
    <row r="116" spans="1:3" ht="15">
      <c r="A116" s="229"/>
      <c r="B116" s="229"/>
    </row>
    <row r="117" spans="1:3" ht="15">
      <c r="A117" s="227">
        <v>236</v>
      </c>
      <c r="B117" s="227" t="s">
        <v>97</v>
      </c>
    </row>
    <row r="118" spans="1:3" ht="15">
      <c r="A118" s="229"/>
      <c r="B118" s="229"/>
    </row>
    <row r="119" spans="1:3" ht="15">
      <c r="A119" s="227">
        <v>235</v>
      </c>
      <c r="B119" s="227" t="s">
        <v>84</v>
      </c>
    </row>
    <row r="120" spans="1:3" ht="15">
      <c r="A120" s="229"/>
      <c r="B120" s="229"/>
    </row>
    <row r="121" spans="1:3" ht="15">
      <c r="A121" s="227">
        <v>234</v>
      </c>
      <c r="B121" s="227" t="s">
        <v>83</v>
      </c>
    </row>
    <row r="122" spans="1:3" ht="15">
      <c r="A122" s="229"/>
      <c r="B122" s="229"/>
    </row>
    <row r="123" spans="1:3" ht="15">
      <c r="A123" s="227">
        <v>233</v>
      </c>
      <c r="B123" s="227" t="s">
        <v>23</v>
      </c>
    </row>
    <row r="124" spans="1:3" ht="15">
      <c r="A124" s="229"/>
      <c r="B124" s="229"/>
    </row>
    <row r="125" spans="1:3" ht="15">
      <c r="A125" s="227">
        <v>232</v>
      </c>
      <c r="B125" s="227" t="s">
        <v>85</v>
      </c>
      <c r="C125" t="s">
        <v>94</v>
      </c>
    </row>
    <row r="126" spans="1:3" ht="15">
      <c r="A126" s="229"/>
      <c r="B126" s="229"/>
    </row>
    <row r="127" spans="1:3" ht="15">
      <c r="A127" s="227">
        <v>231</v>
      </c>
      <c r="B127" s="227" t="s">
        <v>85</v>
      </c>
      <c r="C127" t="s">
        <v>94</v>
      </c>
    </row>
    <row r="128" spans="1:3" ht="15">
      <c r="A128" s="229"/>
      <c r="B128" s="229"/>
    </row>
    <row r="129" spans="1:2" ht="15">
      <c r="A129" s="227">
        <v>230</v>
      </c>
      <c r="B129" s="227" t="s">
        <v>83</v>
      </c>
    </row>
    <row r="130" spans="1:2" ht="15">
      <c r="A130" s="229"/>
      <c r="B130" s="229"/>
    </row>
    <row r="131" spans="1:2" ht="15">
      <c r="A131" s="227">
        <v>223</v>
      </c>
      <c r="B131" s="227" t="s">
        <v>27</v>
      </c>
    </row>
    <row r="132" spans="1:2" ht="15">
      <c r="A132" s="229"/>
      <c r="B132" s="229"/>
    </row>
    <row r="133" spans="1:2" ht="15">
      <c r="A133" s="227">
        <v>224</v>
      </c>
      <c r="B133" s="227" t="s">
        <v>84</v>
      </c>
    </row>
    <row r="134" spans="1:2" ht="15">
      <c r="A134" s="229"/>
      <c r="B134" s="229"/>
    </row>
    <row r="135" spans="1:2" ht="15">
      <c r="A135" s="227">
        <v>225</v>
      </c>
      <c r="B135" s="227" t="s">
        <v>83</v>
      </c>
    </row>
    <row r="136" spans="1:2" ht="15">
      <c r="A136" s="229"/>
      <c r="B136" s="229"/>
    </row>
    <row r="137" spans="1:2" ht="15">
      <c r="A137" s="227">
        <v>229</v>
      </c>
      <c r="B137" s="227" t="s">
        <v>27</v>
      </c>
    </row>
    <row r="138" spans="1:2" ht="15">
      <c r="A138" s="229"/>
      <c r="B138" s="229"/>
    </row>
    <row r="139" spans="1:2" ht="15">
      <c r="A139" s="227">
        <v>228</v>
      </c>
      <c r="B139" s="227" t="s">
        <v>84</v>
      </c>
    </row>
    <row r="140" spans="1:2" ht="15">
      <c r="A140" s="229"/>
      <c r="B140" s="229"/>
    </row>
    <row r="141" spans="1:2" ht="15">
      <c r="A141" s="227">
        <v>227</v>
      </c>
      <c r="B141" s="227" t="s">
        <v>23</v>
      </c>
    </row>
    <row r="142" spans="1:2" ht="15">
      <c r="A142" s="229"/>
      <c r="B142" s="229"/>
    </row>
    <row r="143" spans="1:2" ht="15">
      <c r="A143" s="227">
        <v>226</v>
      </c>
      <c r="B143" s="227" t="s">
        <v>83</v>
      </c>
    </row>
    <row r="144" spans="1:2" ht="15">
      <c r="A144" s="229"/>
      <c r="B144" s="229"/>
    </row>
    <row r="145" spans="1:3" ht="15">
      <c r="A145" s="227">
        <v>335</v>
      </c>
      <c r="B145" s="227" t="s">
        <v>27</v>
      </c>
    </row>
    <row r="146" spans="1:3" ht="15">
      <c r="A146" s="229"/>
      <c r="B146" s="229"/>
    </row>
    <row r="147" spans="1:3" ht="15">
      <c r="A147" s="227">
        <v>329</v>
      </c>
      <c r="B147" s="227" t="s">
        <v>27</v>
      </c>
    </row>
    <row r="148" spans="1:3" ht="15">
      <c r="A148" s="229"/>
      <c r="B148" s="229"/>
    </row>
    <row r="149" spans="1:3" ht="15">
      <c r="A149" s="227">
        <v>330</v>
      </c>
      <c r="B149" s="227" t="s">
        <v>87</v>
      </c>
      <c r="C149" t="s">
        <v>94</v>
      </c>
    </row>
    <row r="150" spans="1:3" ht="15">
      <c r="A150" s="229"/>
      <c r="B150" s="229"/>
    </row>
    <row r="151" spans="1:3" ht="15">
      <c r="A151" s="227">
        <v>331</v>
      </c>
      <c r="B151" s="227" t="s">
        <v>87</v>
      </c>
      <c r="C151" t="s">
        <v>94</v>
      </c>
    </row>
    <row r="152" spans="1:3" ht="15">
      <c r="A152" s="229"/>
      <c r="B152" s="229"/>
    </row>
    <row r="153" spans="1:3" ht="15">
      <c r="A153" s="227">
        <v>332</v>
      </c>
      <c r="B153" s="227" t="s">
        <v>85</v>
      </c>
      <c r="C153" t="s">
        <v>94</v>
      </c>
    </row>
    <row r="154" spans="1:3" ht="15">
      <c r="A154" s="229"/>
      <c r="B154" s="229"/>
    </row>
    <row r="155" spans="1:3" ht="15">
      <c r="A155" s="227">
        <v>333</v>
      </c>
      <c r="B155" s="227" t="s">
        <v>87</v>
      </c>
      <c r="C155" t="s">
        <v>94</v>
      </c>
    </row>
    <row r="156" spans="1:3" ht="15">
      <c r="A156" s="229"/>
      <c r="B156" s="229"/>
    </row>
    <row r="157" spans="1:3" ht="15">
      <c r="A157" s="227">
        <v>334</v>
      </c>
      <c r="B157" s="227" t="s">
        <v>97</v>
      </c>
    </row>
    <row r="158" spans="1:3" ht="15">
      <c r="A158" s="229"/>
      <c r="B158" s="229"/>
    </row>
    <row r="159" spans="1:3" ht="15">
      <c r="A159" s="227">
        <v>222</v>
      </c>
      <c r="B159" s="227" t="s">
        <v>97</v>
      </c>
    </row>
    <row r="160" spans="1:3" ht="15">
      <c r="A160" s="229"/>
      <c r="B160" s="229"/>
    </row>
    <row r="161" spans="1:3" ht="15">
      <c r="A161" s="227">
        <v>221</v>
      </c>
      <c r="B161" s="227" t="s">
        <v>84</v>
      </c>
    </row>
    <row r="162" spans="1:3" ht="15">
      <c r="A162" s="229"/>
      <c r="B162" s="229"/>
    </row>
    <row r="163" spans="1:3" ht="15">
      <c r="A163" s="227">
        <v>220</v>
      </c>
      <c r="B163" s="227" t="s">
        <v>23</v>
      </c>
    </row>
    <row r="164" spans="1:3" ht="15">
      <c r="A164" s="229"/>
      <c r="B164" s="229"/>
    </row>
    <row r="165" spans="1:3" ht="15">
      <c r="A165" s="227">
        <v>219</v>
      </c>
      <c r="B165" s="227" t="s">
        <v>23</v>
      </c>
    </row>
    <row r="166" spans="1:3" ht="15">
      <c r="A166" s="229"/>
      <c r="B166" s="229"/>
    </row>
    <row r="167" spans="1:3" ht="15">
      <c r="A167" s="227">
        <v>218</v>
      </c>
      <c r="B167" s="227" t="s">
        <v>82</v>
      </c>
      <c r="C167" t="s">
        <v>91</v>
      </c>
    </row>
    <row r="168" spans="1:3" ht="15">
      <c r="A168" s="229"/>
      <c r="B168" s="229"/>
    </row>
    <row r="169" spans="1:3" ht="15">
      <c r="A169" s="227">
        <v>217</v>
      </c>
      <c r="B169" s="227" t="s">
        <v>82</v>
      </c>
      <c r="C169" t="s">
        <v>91</v>
      </c>
    </row>
    <row r="170" spans="1:3" ht="15">
      <c r="A170" s="229"/>
      <c r="B170" s="229"/>
    </row>
    <row r="171" spans="1:3" ht="15">
      <c r="A171" s="227">
        <v>216</v>
      </c>
      <c r="B171" s="227" t="s">
        <v>87</v>
      </c>
      <c r="C171" t="s">
        <v>94</v>
      </c>
    </row>
    <row r="172" spans="1:3" ht="15">
      <c r="A172" s="229"/>
      <c r="B172" s="229"/>
    </row>
    <row r="173" spans="1:3" ht="15">
      <c r="A173" s="227">
        <v>215</v>
      </c>
      <c r="B173" s="227" t="s">
        <v>87</v>
      </c>
      <c r="C173" t="s">
        <v>94</v>
      </c>
    </row>
    <row r="174" spans="1:3" ht="15">
      <c r="A174" s="229"/>
      <c r="B174" s="229"/>
    </row>
    <row r="175" spans="1:3" ht="15">
      <c r="A175" s="227">
        <v>214</v>
      </c>
      <c r="B175" s="227" t="s">
        <v>81</v>
      </c>
      <c r="C175" t="s">
        <v>89</v>
      </c>
    </row>
    <row r="176" spans="1:3" ht="15">
      <c r="A176" s="229"/>
      <c r="B176" s="229"/>
    </row>
    <row r="177" spans="1:3" ht="15">
      <c r="A177" s="227">
        <v>213</v>
      </c>
      <c r="B177" s="227" t="s">
        <v>81</v>
      </c>
      <c r="C177" t="s">
        <v>89</v>
      </c>
    </row>
    <row r="178" spans="1:3" ht="15">
      <c r="A178" s="229"/>
      <c r="B178" s="229"/>
    </row>
    <row r="179" spans="1:3" ht="15">
      <c r="A179" s="227">
        <v>212</v>
      </c>
      <c r="B179" s="227" t="s">
        <v>92</v>
      </c>
      <c r="C179" t="s">
        <v>89</v>
      </c>
    </row>
    <row r="180" spans="1:3" ht="15">
      <c r="A180" s="229"/>
      <c r="B180" s="229"/>
    </row>
    <row r="181" spans="1:3" ht="15">
      <c r="A181" s="227">
        <v>211</v>
      </c>
      <c r="B181" s="227" t="s">
        <v>81</v>
      </c>
      <c r="C181" t="s">
        <v>89</v>
      </c>
    </row>
    <row r="182" spans="1:3" ht="15">
      <c r="A182" s="229"/>
      <c r="B182" s="229"/>
    </row>
    <row r="183" spans="1:3" ht="15">
      <c r="A183" s="227">
        <v>210</v>
      </c>
      <c r="B183" s="227" t="s">
        <v>82</v>
      </c>
      <c r="C183" t="s">
        <v>98</v>
      </c>
    </row>
    <row r="184" spans="1:3" ht="15">
      <c r="A184" s="229"/>
      <c r="B184" s="229"/>
    </row>
    <row r="185" spans="1:3" ht="15">
      <c r="A185" s="227">
        <v>209</v>
      </c>
      <c r="B185" s="227" t="s">
        <v>82</v>
      </c>
      <c r="C185" t="s">
        <v>98</v>
      </c>
    </row>
    <row r="186" spans="1:3" ht="15">
      <c r="A186" s="229"/>
      <c r="B186" s="229"/>
    </row>
    <row r="187" spans="1:3" ht="15">
      <c r="A187" s="227">
        <v>313</v>
      </c>
      <c r="B187" s="227" t="s">
        <v>27</v>
      </c>
    </row>
    <row r="188" spans="1:3" ht="15">
      <c r="A188" s="229"/>
      <c r="B188" s="229"/>
    </row>
    <row r="189" spans="1:3" ht="15">
      <c r="A189" s="227">
        <v>314</v>
      </c>
      <c r="B189" s="227" t="s">
        <v>82</v>
      </c>
      <c r="C189" t="s">
        <v>98</v>
      </c>
    </row>
    <row r="190" spans="1:3" ht="15">
      <c r="A190" s="229"/>
      <c r="B190" s="229"/>
    </row>
    <row r="191" spans="1:3" ht="15">
      <c r="A191" s="227">
        <v>315</v>
      </c>
      <c r="B191" s="227" t="s">
        <v>82</v>
      </c>
      <c r="C191" t="s">
        <v>98</v>
      </c>
    </row>
    <row r="192" spans="1:3" ht="15">
      <c r="A192" s="229"/>
      <c r="B192" s="229"/>
    </row>
    <row r="193" spans="1:3" ht="15">
      <c r="A193" s="227">
        <v>316</v>
      </c>
      <c r="B193" s="227" t="s">
        <v>27</v>
      </c>
    </row>
    <row r="194" spans="1:3" ht="15">
      <c r="A194" s="229"/>
      <c r="B194" s="229"/>
    </row>
    <row r="195" spans="1:3" ht="15">
      <c r="A195" s="227">
        <v>208</v>
      </c>
      <c r="B195" s="227" t="s">
        <v>82</v>
      </c>
      <c r="C195" t="s">
        <v>91</v>
      </c>
    </row>
    <row r="196" spans="1:3" ht="15">
      <c r="A196" s="229"/>
      <c r="B196" s="229"/>
    </row>
    <row r="197" spans="1:3" ht="15">
      <c r="A197" s="227">
        <v>207</v>
      </c>
      <c r="B197" s="227" t="s">
        <v>82</v>
      </c>
      <c r="C197" t="s">
        <v>91</v>
      </c>
    </row>
    <row r="198" spans="1:3" ht="15">
      <c r="A198" s="229"/>
      <c r="B198" s="229"/>
    </row>
    <row r="199" spans="1:3" ht="15">
      <c r="A199" s="227">
        <v>206</v>
      </c>
      <c r="B199" s="227" t="s">
        <v>82</v>
      </c>
      <c r="C199" t="s">
        <v>99</v>
      </c>
    </row>
    <row r="200" spans="1:3" ht="15">
      <c r="A200" s="229"/>
      <c r="B200" s="229"/>
    </row>
    <row r="201" spans="1:3" ht="15">
      <c r="A201" s="227">
        <v>205</v>
      </c>
      <c r="B201" s="227" t="s">
        <v>82</v>
      </c>
      <c r="C201" t="s">
        <v>99</v>
      </c>
    </row>
    <row r="202" spans="1:3" ht="15">
      <c r="A202" s="229"/>
      <c r="B202" s="229"/>
    </row>
    <row r="203" spans="1:3" ht="15">
      <c r="A203" s="227">
        <v>317</v>
      </c>
      <c r="B203" s="227" t="s">
        <v>84</v>
      </c>
    </row>
    <row r="204" spans="1:3" ht="15">
      <c r="A204" s="229"/>
      <c r="B204" s="229"/>
    </row>
    <row r="205" spans="1:3" ht="15">
      <c r="A205" s="227">
        <v>318</v>
      </c>
      <c r="B205" s="227" t="s">
        <v>82</v>
      </c>
      <c r="C205" t="s">
        <v>86</v>
      </c>
    </row>
    <row r="206" spans="1:3" ht="15">
      <c r="A206" s="229"/>
      <c r="B206" s="229"/>
    </row>
    <row r="207" spans="1:3" ht="15">
      <c r="A207" s="227">
        <v>319</v>
      </c>
      <c r="B207" s="227" t="s">
        <v>81</v>
      </c>
      <c r="C207" t="s">
        <v>89</v>
      </c>
    </row>
    <row r="208" spans="1:3" ht="15">
      <c r="A208" s="229"/>
      <c r="B208" s="229"/>
    </row>
    <row r="209" spans="1:3" ht="15">
      <c r="A209" s="227">
        <v>320</v>
      </c>
      <c r="B209" s="227" t="s">
        <v>81</v>
      </c>
      <c r="C209" t="s">
        <v>89</v>
      </c>
    </row>
    <row r="210" spans="1:3" ht="15">
      <c r="A210" s="229"/>
      <c r="B210" s="229"/>
    </row>
    <row r="211" spans="1:3" ht="15">
      <c r="A211" s="227">
        <v>321</v>
      </c>
      <c r="B211" s="227" t="s">
        <v>87</v>
      </c>
      <c r="C211" t="s">
        <v>86</v>
      </c>
    </row>
    <row r="212" spans="1:3" ht="15">
      <c r="A212" s="229"/>
      <c r="B212" s="229"/>
    </row>
    <row r="213" spans="1:3" ht="15">
      <c r="A213" s="227">
        <v>322</v>
      </c>
      <c r="B213" s="227" t="s">
        <v>22</v>
      </c>
    </row>
    <row r="214" spans="1:3" ht="15">
      <c r="A214" s="229"/>
      <c r="B214" s="229"/>
    </row>
    <row r="215" spans="1:3" ht="15">
      <c r="A215" s="227">
        <v>323</v>
      </c>
      <c r="B215" s="227" t="s">
        <v>22</v>
      </c>
    </row>
    <row r="216" spans="1:3" ht="15">
      <c r="A216" s="229"/>
      <c r="B216" s="229"/>
    </row>
    <row r="217" spans="1:3" ht="15">
      <c r="A217" s="227">
        <v>324</v>
      </c>
      <c r="B217" s="227" t="s">
        <v>23</v>
      </c>
    </row>
    <row r="218" spans="1:3" ht="15">
      <c r="A218" s="229"/>
      <c r="B218" s="229"/>
    </row>
    <row r="219" spans="1:3" ht="15">
      <c r="A219" s="227">
        <v>204</v>
      </c>
      <c r="B219" s="227" t="s">
        <v>27</v>
      </c>
    </row>
    <row r="220" spans="1:3" ht="15">
      <c r="A220" s="229"/>
      <c r="B220" s="229"/>
    </row>
    <row r="221" spans="1:3" ht="15">
      <c r="A221" s="227">
        <v>203</v>
      </c>
      <c r="B221" s="227" t="s">
        <v>82</v>
      </c>
      <c r="C221" t="s">
        <v>91</v>
      </c>
    </row>
    <row r="222" spans="1:3" ht="15">
      <c r="A222" s="229"/>
      <c r="B222" s="229"/>
    </row>
    <row r="223" spans="1:3" ht="15">
      <c r="A223" s="227">
        <v>202</v>
      </c>
      <c r="B223" s="227" t="s">
        <v>82</v>
      </c>
      <c r="C223" t="s">
        <v>91</v>
      </c>
    </row>
    <row r="224" spans="1:3" ht="15">
      <c r="A224" s="229"/>
      <c r="B224" s="229"/>
    </row>
    <row r="225" spans="1:2" ht="15">
      <c r="A225" s="227">
        <v>201</v>
      </c>
      <c r="B225" s="227" t="s">
        <v>83</v>
      </c>
    </row>
    <row r="226" spans="1:2" ht="15">
      <c r="A226" s="229"/>
      <c r="B226" s="229"/>
    </row>
    <row r="227" spans="1:2" ht="15">
      <c r="A227" s="227">
        <v>197</v>
      </c>
      <c r="B227" s="227" t="s">
        <v>97</v>
      </c>
    </row>
    <row r="228" spans="1:2" ht="15">
      <c r="A228" s="229"/>
      <c r="B228" s="229"/>
    </row>
    <row r="229" spans="1:2" ht="15">
      <c r="A229" s="227">
        <v>198</v>
      </c>
      <c r="B229" s="227" t="s">
        <v>84</v>
      </c>
    </row>
    <row r="230" spans="1:2" ht="15">
      <c r="A230" s="229"/>
      <c r="B230" s="229"/>
    </row>
    <row r="231" spans="1:2" ht="15">
      <c r="A231" s="227">
        <v>199</v>
      </c>
      <c r="B231" s="227" t="s">
        <v>83</v>
      </c>
    </row>
    <row r="232" spans="1:2" ht="15">
      <c r="A232" s="229"/>
      <c r="B232" s="229"/>
    </row>
    <row r="233" spans="1:2" ht="15">
      <c r="A233" s="227">
        <v>200</v>
      </c>
      <c r="B233" s="227" t="s">
        <v>23</v>
      </c>
    </row>
    <row r="234" spans="1:2" ht="15">
      <c r="A234" s="229"/>
      <c r="B234" s="229"/>
    </row>
  </sheetData>
  <mergeCells count="9">
    <mergeCell ref="A17:A18"/>
    <mergeCell ref="B17:B18"/>
    <mergeCell ref="F1:H1"/>
    <mergeCell ref="A11:A12"/>
    <mergeCell ref="B11:B12"/>
    <mergeCell ref="A13:A14"/>
    <mergeCell ref="B13:B14"/>
    <mergeCell ref="A15:A16"/>
    <mergeCell ref="B15: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W31"/>
  <sheetViews>
    <sheetView showGridLine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49.77</v>
      </c>
      <c r="F9" s="60" t="s">
        <v>5</v>
      </c>
      <c r="G9" s="52" t="e">
        <f>Summary!#REF!</f>
        <v>#REF!</v>
      </c>
      <c r="H9" s="45"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8</v>
      </c>
      <c r="F15" s="51" t="s">
        <v>9</v>
      </c>
      <c r="G15" s="52" t="e">
        <f>Summary!#REF!</f>
        <v>#REF!</v>
      </c>
      <c r="H15" s="45" t="e">
        <f>G15*E15</f>
        <v>#REF!</v>
      </c>
      <c r="N15" s="63"/>
      <c r="P15" s="63"/>
    </row>
    <row r="16" spans="1:18">
      <c r="A16" s="46"/>
      <c r="B16" s="47"/>
      <c r="C16" s="74"/>
      <c r="D16" s="72"/>
      <c r="E16" s="59"/>
      <c r="F16" s="51"/>
      <c r="G16" s="52"/>
      <c r="H16" s="53"/>
    </row>
    <row r="17" spans="1:23" ht="13.5" thickBot="1">
      <c r="A17" s="46"/>
      <c r="C17" s="253" t="s">
        <v>10</v>
      </c>
      <c r="D17" s="254"/>
      <c r="E17" s="133"/>
      <c r="F17" s="51"/>
      <c r="G17" s="52"/>
      <c r="H17" s="142" t="e">
        <f>SUM(H9:H15)</f>
        <v>#REF!</v>
      </c>
    </row>
    <row r="18" spans="1:23" ht="13.5" thickTop="1">
      <c r="A18" s="141"/>
      <c r="B18" s="134"/>
      <c r="C18" s="135"/>
      <c r="D18" s="136"/>
      <c r="E18" s="144"/>
      <c r="F18" s="138"/>
      <c r="G18" s="139"/>
      <c r="H18" s="140"/>
      <c r="L18" s="56"/>
      <c r="M18" s="56"/>
      <c r="N18" s="56"/>
      <c r="O18" s="56"/>
      <c r="P18" s="56"/>
      <c r="Q18" s="56"/>
      <c r="R18" s="56"/>
      <c r="S18" s="56"/>
      <c r="T18" s="56"/>
      <c r="U18" s="56"/>
      <c r="V18" s="56"/>
    </row>
    <row r="19" spans="1:23">
      <c r="C19" s="63"/>
      <c r="I19" s="78"/>
      <c r="J19" s="78"/>
      <c r="K19" s="78"/>
      <c r="L19" s="78"/>
      <c r="M19" s="78"/>
      <c r="N19" s="78"/>
      <c r="O19" s="78"/>
      <c r="P19" s="78"/>
      <c r="Q19" s="78"/>
      <c r="R19" s="78"/>
      <c r="S19" s="78"/>
      <c r="T19" s="78"/>
      <c r="U19" s="78"/>
      <c r="V19" s="78"/>
      <c r="W19" s="78"/>
    </row>
    <row r="20" spans="1:23">
      <c r="C20" s="63"/>
      <c r="L20" s="56"/>
      <c r="M20" s="56"/>
      <c r="N20" s="56"/>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CT2 - 3B5P DETACHED
&amp;R&amp;"Arial,Bold"
01 - Substructure&amp;"Arial,Regular"
</oddHeader>
    <oddFooter>&amp;C&amp;"Arial,Bold"&amp;A/&amp;P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1"/>
  <sheetViews>
    <sheetView showGridLines="0" zoomScaleNormal="100" zoomScaleSheetLayoutView="100" workbookViewId="0">
      <selection activeCell="H21" sqref="H21"/>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49.77</v>
      </c>
      <c r="F9" s="94" t="s">
        <v>5</v>
      </c>
      <c r="G9" s="86" t="e">
        <f>Summary!#REF!</f>
        <v>#REF!</v>
      </c>
      <c r="H9" s="110"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4</v>
      </c>
      <c r="F15" s="85" t="s">
        <v>9</v>
      </c>
      <c r="G15" s="86" t="e">
        <f>Summary!#REF!</f>
        <v>#REF!</v>
      </c>
      <c r="H15" s="110" t="e">
        <f>G15*E15</f>
        <v>#REF!</v>
      </c>
      <c r="N15" s="97"/>
      <c r="P15" s="97"/>
    </row>
    <row r="16" spans="1:18">
      <c r="A16" s="80"/>
      <c r="B16" s="81"/>
      <c r="C16" s="105"/>
      <c r="D16" s="103"/>
      <c r="E16" s="93"/>
      <c r="F16" s="85"/>
      <c r="G16" s="86"/>
      <c r="H16" s="87"/>
    </row>
    <row r="17" spans="1:29" ht="13.5" thickBot="1">
      <c r="A17" s="80"/>
      <c r="C17" s="255" t="s">
        <v>10</v>
      </c>
      <c r="D17" s="256"/>
      <c r="E17" s="93"/>
      <c r="F17" s="85"/>
      <c r="G17" s="86"/>
      <c r="H17" s="122" t="e">
        <f>SUM(H8:H16)</f>
        <v>#REF!</v>
      </c>
    </row>
    <row r="18" spans="1:29" ht="13.5" thickTop="1">
      <c r="A18" s="129"/>
      <c r="B18" s="146"/>
      <c r="C18" s="147"/>
      <c r="D18" s="118"/>
      <c r="E18" s="148"/>
      <c r="F18" s="120"/>
      <c r="G18" s="121"/>
      <c r="H18" s="123"/>
      <c r="L18" s="90"/>
      <c r="M18" s="90"/>
      <c r="N18" s="90"/>
      <c r="O18" s="90"/>
      <c r="P18" s="90"/>
      <c r="Q18" s="90"/>
      <c r="R18" s="90"/>
      <c r="S18" s="90"/>
      <c r="T18" s="90"/>
      <c r="U18" s="90"/>
      <c r="V18" s="90"/>
    </row>
    <row r="19" spans="1:29">
      <c r="C19" s="97"/>
      <c r="I19" s="109"/>
      <c r="J19" s="109"/>
      <c r="K19" s="109"/>
      <c r="L19" s="109"/>
      <c r="M19" s="109"/>
      <c r="N19" s="109"/>
      <c r="O19" s="109"/>
      <c r="P19" s="109"/>
      <c r="Q19" s="109"/>
      <c r="R19" s="109"/>
      <c r="S19" s="109"/>
      <c r="T19" s="109"/>
      <c r="U19" s="109"/>
      <c r="V19" s="109"/>
      <c r="W19" s="109"/>
    </row>
    <row r="20" spans="1:29">
      <c r="C20" s="97"/>
      <c r="L20" s="90"/>
      <c r="M20" s="90"/>
      <c r="N20" s="90"/>
      <c r="O20" s="90"/>
      <c r="P20" s="90"/>
      <c r="Q20" s="90"/>
      <c r="R20" s="90"/>
      <c r="S20" s="90"/>
      <c r="T20" s="90"/>
      <c r="U20" s="90"/>
      <c r="V20" s="90"/>
    </row>
    <row r="21" spans="1:29">
      <c r="C21" s="97"/>
      <c r="E21" s="97"/>
      <c r="L21" s="90"/>
      <c r="M21" s="90"/>
      <c r="N21" s="90"/>
      <c r="O21" s="90"/>
      <c r="P21" s="90"/>
      <c r="Q21" s="90"/>
      <c r="R21" s="90"/>
      <c r="S21" s="90"/>
      <c r="T21" s="90"/>
    </row>
    <row r="22" spans="1:29">
      <c r="C22" s="97"/>
    </row>
    <row r="23" spans="1:29">
      <c r="C23" s="97"/>
    </row>
    <row r="24" spans="1:29">
      <c r="C24" s="97"/>
    </row>
    <row r="25" spans="1:29">
      <c r="C25" s="97"/>
      <c r="L25" s="90"/>
      <c r="M25" s="90"/>
      <c r="N25" s="90"/>
      <c r="O25" s="90"/>
      <c r="P25" s="90"/>
      <c r="Q25" s="90"/>
      <c r="R25" s="90"/>
      <c r="S25" s="90"/>
    </row>
    <row r="26" spans="1:29">
      <c r="C26" s="97"/>
      <c r="L26" s="90"/>
      <c r="M26" s="90"/>
      <c r="N26" s="90"/>
      <c r="O26" s="90"/>
      <c r="P26" s="90"/>
      <c r="Q26" s="90"/>
      <c r="R26" s="90"/>
      <c r="S26" s="90"/>
    </row>
    <row r="27" spans="1:29">
      <c r="C27" s="97"/>
      <c r="L27" s="90"/>
      <c r="M27" s="90"/>
      <c r="N27" s="90"/>
      <c r="O27" s="90"/>
      <c r="P27" s="90"/>
      <c r="Q27" s="90"/>
      <c r="R27" s="90"/>
      <c r="S27" s="90"/>
    </row>
    <row r="28" spans="1:29">
      <c r="C28" s="97"/>
    </row>
    <row r="29" spans="1:29" s="96" customFormat="1">
      <c r="A29" s="98"/>
      <c r="B29" s="98"/>
      <c r="C29" s="97"/>
      <c r="E29" s="108"/>
      <c r="F29" s="95"/>
      <c r="G29" s="97"/>
      <c r="H29" s="97"/>
      <c r="I29" s="90"/>
      <c r="J29" s="90"/>
      <c r="K29" s="90"/>
      <c r="L29" s="91"/>
      <c r="M29" s="91"/>
      <c r="N29" s="91"/>
      <c r="O29" s="91"/>
      <c r="P29" s="91"/>
      <c r="Q29" s="91"/>
      <c r="R29" s="91"/>
      <c r="S29" s="89"/>
      <c r="T29" s="89"/>
      <c r="U29" s="97"/>
      <c r="V29" s="97"/>
      <c r="W29" s="97"/>
      <c r="X29" s="97"/>
      <c r="Y29" s="97"/>
      <c r="Z29" s="97"/>
      <c r="AA29" s="97"/>
      <c r="AB29" s="97"/>
      <c r="AC29" s="97"/>
    </row>
    <row r="30" spans="1:29" s="96" customFormat="1">
      <c r="A30" s="98"/>
      <c r="B30" s="98"/>
      <c r="C30" s="97"/>
      <c r="E30" s="108"/>
      <c r="F30" s="95"/>
      <c r="G30" s="97"/>
      <c r="H30" s="97"/>
      <c r="I30" s="90"/>
      <c r="J30" s="90"/>
      <c r="K30" s="90"/>
      <c r="L30" s="91"/>
      <c r="M30" s="91"/>
      <c r="N30" s="91"/>
      <c r="O30" s="91"/>
      <c r="P30" s="91"/>
      <c r="Q30" s="91"/>
      <c r="R30" s="91"/>
      <c r="S30" s="89"/>
      <c r="T30" s="89"/>
      <c r="U30" s="97"/>
      <c r="V30" s="97"/>
      <c r="W30" s="97"/>
      <c r="X30" s="97"/>
      <c r="Y30" s="97"/>
      <c r="Z30" s="97"/>
      <c r="AA30" s="97"/>
      <c r="AB30" s="97"/>
      <c r="AC30" s="97"/>
    </row>
    <row r="31" spans="1:29" s="96" customFormat="1">
      <c r="A31" s="98"/>
      <c r="B31" s="98"/>
      <c r="C31" s="97"/>
      <c r="E31" s="108"/>
      <c r="F31" s="95"/>
      <c r="G31" s="97"/>
      <c r="H31" s="97"/>
      <c r="I31" s="90"/>
      <c r="J31" s="90"/>
      <c r="K31" s="90"/>
      <c r="L31" s="91"/>
      <c r="M31" s="91"/>
      <c r="N31" s="91"/>
      <c r="O31" s="91"/>
      <c r="P31" s="91"/>
      <c r="Q31" s="91"/>
      <c r="R31" s="91"/>
      <c r="S31" s="89"/>
      <c r="T31" s="89"/>
      <c r="U31" s="97"/>
      <c r="V31" s="97"/>
      <c r="W31" s="97"/>
      <c r="X31" s="97"/>
      <c r="Y31" s="97"/>
      <c r="Z31" s="97"/>
      <c r="AA31" s="97"/>
      <c r="AB31" s="97"/>
      <c r="AC31" s="97"/>
    </row>
  </sheetData>
  <mergeCells count="1">
    <mergeCell ref="C17:D17"/>
  </mergeCells>
  <printOptions verticalCentered="1"/>
  <pageMargins left="0.23622047244094491" right="0.23622047244094491" top="0.78740157480314965" bottom="0.59055118110236227" header="0.31496062992125984" footer="0.31496062992125984"/>
  <pageSetup paperSize="9" scale="90" fitToWidth="60" orientation="portrait" r:id="rId1"/>
  <headerFooter alignWithMargins="0">
    <oddHeader xml:space="preserve">&amp;L&amp;"Arial,Bold"HOUSING DEVELOPMENTS, STANDARD HOUSE MEASURES
TYPE CT3 - 3B5P DETACHED
&amp;R&amp;"Arial,Bold"
01 - Substructure&amp;"Arial,Regular"
</oddHeader>
    <oddFooter>&amp;C&amp;"Arial,Bold"&amp;A/&amp;P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W31"/>
  <sheetViews>
    <sheetView showGridLines="0" zoomScaleNormal="100" zoomScaleSheetLayoutView="100" workbookViewId="0">
      <selection activeCell="H21" sqref="H21"/>
    </sheetView>
  </sheetViews>
  <sheetFormatPr defaultRowHeight="12.75"/>
  <cols>
    <col min="1" max="1" width="6.28515625" style="64" customWidth="1"/>
    <col min="2" max="2" width="0.28515625" style="64" customWidth="1"/>
    <col min="3" max="3" width="47.140625" style="62" customWidth="1"/>
    <col min="4" max="4" width="9.7109375" style="62" customWidth="1"/>
    <col min="5" max="5" width="9" style="77" customWidth="1"/>
    <col min="6" max="6" width="6.140625" style="61" customWidth="1"/>
    <col min="7" max="7" width="6.7109375" style="63" customWidth="1"/>
    <col min="8" max="8" width="13.7109375" style="63" customWidth="1"/>
    <col min="9" max="11" width="6.140625" style="56" customWidth="1"/>
    <col min="12" max="18" width="6.140625" style="57" customWidth="1"/>
    <col min="19" max="19" width="6.7109375" style="55" customWidth="1"/>
    <col min="20" max="20" width="6.140625" style="55" customWidth="1"/>
    <col min="21" max="21" width="6.140625" style="63" customWidth="1"/>
    <col min="22" max="22" width="7.28515625" style="63" customWidth="1"/>
    <col min="23" max="16384" width="9.140625" style="63"/>
  </cols>
  <sheetData>
    <row r="1" spans="1:18">
      <c r="A1" s="46"/>
      <c r="B1" s="47"/>
      <c r="C1" s="48" t="s">
        <v>0</v>
      </c>
      <c r="D1" s="49"/>
      <c r="E1" s="50"/>
      <c r="F1" s="51"/>
      <c r="G1" s="52"/>
      <c r="H1" s="53"/>
      <c r="I1" s="54"/>
      <c r="J1" s="54"/>
      <c r="K1" s="54"/>
      <c r="L1" s="54"/>
      <c r="M1" s="54"/>
      <c r="N1" s="54"/>
      <c r="O1" s="54"/>
      <c r="P1" s="54"/>
      <c r="Q1" s="54"/>
      <c r="R1" s="54"/>
    </row>
    <row r="2" spans="1:18">
      <c r="A2" s="46"/>
      <c r="B2" s="47"/>
      <c r="C2" s="48"/>
      <c r="D2" s="49"/>
      <c r="E2" s="50"/>
      <c r="F2" s="51"/>
      <c r="G2" s="52"/>
      <c r="H2" s="53"/>
    </row>
    <row r="3" spans="1:18">
      <c r="A3" s="46"/>
      <c r="B3" s="47"/>
      <c r="C3" s="67" t="s">
        <v>1</v>
      </c>
      <c r="D3" s="58"/>
      <c r="E3" s="59"/>
      <c r="F3" s="60"/>
      <c r="G3" s="52"/>
      <c r="H3" s="53"/>
    </row>
    <row r="4" spans="1:18">
      <c r="A4" s="46"/>
      <c r="B4" s="47"/>
      <c r="D4" s="58"/>
      <c r="E4" s="59"/>
      <c r="F4" s="60"/>
      <c r="G4" s="52"/>
      <c r="H4" s="53"/>
    </row>
    <row r="5" spans="1:18" ht="25.5">
      <c r="A5" s="46"/>
      <c r="B5" s="47"/>
      <c r="C5" s="68" t="s">
        <v>2</v>
      </c>
      <c r="D5" s="58"/>
      <c r="E5" s="59"/>
      <c r="F5" s="60"/>
      <c r="G5" s="52"/>
      <c r="H5" s="53"/>
    </row>
    <row r="6" spans="1:18">
      <c r="A6" s="46"/>
      <c r="B6" s="47"/>
      <c r="D6" s="58"/>
      <c r="E6" s="59"/>
      <c r="F6" s="60"/>
      <c r="G6" s="52"/>
      <c r="H6" s="53"/>
    </row>
    <row r="7" spans="1:18">
      <c r="A7" s="46"/>
      <c r="B7" s="47"/>
      <c r="C7" s="66" t="s">
        <v>3</v>
      </c>
      <c r="D7" s="58"/>
      <c r="E7" s="59"/>
      <c r="F7" s="60"/>
      <c r="G7" s="52"/>
      <c r="H7" s="53"/>
    </row>
    <row r="8" spans="1:18">
      <c r="A8" s="46"/>
      <c r="B8" s="47"/>
      <c r="C8" s="66"/>
      <c r="D8" s="58"/>
      <c r="E8" s="59"/>
      <c r="F8" s="60"/>
      <c r="G8" s="52"/>
      <c r="H8" s="53"/>
    </row>
    <row r="9" spans="1:18" ht="25.5">
      <c r="A9" s="46">
        <v>1</v>
      </c>
      <c r="B9" s="47"/>
      <c r="C9" s="65" t="s">
        <v>4</v>
      </c>
      <c r="D9" s="58"/>
      <c r="E9" s="59">
        <v>33.659999999999997</v>
      </c>
      <c r="F9" s="60" t="s">
        <v>5</v>
      </c>
      <c r="G9" s="52" t="e">
        <f>Summary!#REF!</f>
        <v>#REF!</v>
      </c>
      <c r="H9" s="79" t="e">
        <f>G9*E9</f>
        <v>#REF!</v>
      </c>
    </row>
    <row r="10" spans="1:18">
      <c r="A10" s="46"/>
      <c r="B10" s="47"/>
      <c r="C10" s="66"/>
      <c r="D10" s="58"/>
      <c r="E10" s="59"/>
      <c r="F10" s="60"/>
      <c r="G10" s="52"/>
      <c r="H10" s="53"/>
    </row>
    <row r="11" spans="1:18">
      <c r="A11" s="46"/>
      <c r="B11" s="47"/>
      <c r="C11" s="69" t="s">
        <v>6</v>
      </c>
      <c r="D11" s="58"/>
      <c r="E11" s="59"/>
      <c r="F11" s="51"/>
      <c r="G11" s="52"/>
      <c r="H11" s="53"/>
    </row>
    <row r="12" spans="1:18">
      <c r="A12" s="46"/>
      <c r="B12" s="47"/>
      <c r="C12" s="70"/>
      <c r="D12" s="58"/>
      <c r="E12" s="59"/>
      <c r="F12" s="51"/>
      <c r="G12" s="52"/>
      <c r="H12" s="53"/>
    </row>
    <row r="13" spans="1:18">
      <c r="A13" s="46"/>
      <c r="B13" s="47"/>
      <c r="C13" s="71" t="s">
        <v>7</v>
      </c>
      <c r="D13" s="72"/>
      <c r="E13" s="59"/>
      <c r="F13" s="51"/>
      <c r="G13" s="52"/>
      <c r="H13" s="53"/>
    </row>
    <row r="14" spans="1:18">
      <c r="A14" s="46"/>
      <c r="B14" s="47"/>
      <c r="C14" s="70"/>
      <c r="D14" s="72"/>
      <c r="E14" s="59"/>
      <c r="F14" s="51"/>
      <c r="G14" s="52"/>
      <c r="H14" s="53"/>
    </row>
    <row r="15" spans="1:18" ht="25.5">
      <c r="A15" s="46">
        <f>1+A9</f>
        <v>2</v>
      </c>
      <c r="B15" s="47"/>
      <c r="C15" s="73" t="s">
        <v>8</v>
      </c>
      <c r="D15" s="72"/>
      <c r="E15" s="59">
        <v>4</v>
      </c>
      <c r="F15" s="51" t="s">
        <v>9</v>
      </c>
      <c r="G15" s="52" t="e">
        <f>Summary!#REF!</f>
        <v>#REF!</v>
      </c>
      <c r="H15" s="79" t="e">
        <f>G15*E15</f>
        <v>#REF!</v>
      </c>
      <c r="N15" s="63"/>
      <c r="P15" s="63"/>
    </row>
    <row r="16" spans="1:18">
      <c r="A16" s="46"/>
      <c r="B16" s="47"/>
      <c r="C16" s="74"/>
      <c r="D16" s="72"/>
      <c r="E16" s="59"/>
      <c r="F16" s="51"/>
      <c r="G16" s="52"/>
      <c r="H16" s="53"/>
    </row>
    <row r="17" spans="1:23" ht="13.5" thickBot="1">
      <c r="A17" s="46"/>
      <c r="C17" s="253" t="s">
        <v>10</v>
      </c>
      <c r="D17" s="253"/>
      <c r="E17" s="59"/>
      <c r="F17" s="51"/>
      <c r="G17" s="52"/>
      <c r="H17" s="142" t="e">
        <f>SUM(H7:H16)</f>
        <v>#REF!</v>
      </c>
    </row>
    <row r="18" spans="1:23" ht="13.5" thickTop="1">
      <c r="A18" s="141"/>
      <c r="B18" s="134"/>
      <c r="C18" s="135"/>
      <c r="D18" s="143"/>
      <c r="E18" s="150"/>
      <c r="F18" s="138"/>
      <c r="G18" s="139"/>
      <c r="H18" s="149"/>
      <c r="L18" s="56"/>
      <c r="M18" s="56"/>
      <c r="N18" s="56"/>
      <c r="O18" s="56"/>
      <c r="P18" s="56"/>
      <c r="Q18" s="56"/>
      <c r="R18" s="56"/>
      <c r="S18" s="56"/>
      <c r="T18" s="56"/>
      <c r="U18" s="56"/>
      <c r="V18" s="56"/>
    </row>
    <row r="19" spans="1:23">
      <c r="C19" s="63"/>
      <c r="I19" s="78"/>
      <c r="J19" s="78"/>
      <c r="K19" s="78"/>
      <c r="L19" s="78"/>
      <c r="M19" s="78"/>
      <c r="N19" s="78"/>
      <c r="O19" s="78"/>
      <c r="P19" s="78"/>
      <c r="Q19" s="78"/>
      <c r="R19" s="78"/>
      <c r="S19" s="78"/>
      <c r="T19" s="78"/>
      <c r="U19" s="78"/>
      <c r="V19" s="78"/>
      <c r="W19" s="78"/>
    </row>
    <row r="20" spans="1:23">
      <c r="C20" s="63"/>
      <c r="L20" s="56"/>
      <c r="M20" s="56"/>
      <c r="N20" s="56"/>
      <c r="O20" s="56"/>
      <c r="P20" s="56"/>
      <c r="Q20" s="56"/>
      <c r="R20" s="56"/>
      <c r="S20" s="56"/>
      <c r="T20" s="56"/>
      <c r="U20" s="56"/>
      <c r="V20" s="56"/>
    </row>
    <row r="21" spans="1:23">
      <c r="C21" s="63"/>
      <c r="E21" s="63"/>
      <c r="L21" s="56"/>
      <c r="M21" s="56"/>
      <c r="N21" s="56"/>
      <c r="O21" s="56"/>
      <c r="P21" s="56"/>
      <c r="Q21" s="56"/>
      <c r="R21" s="56"/>
      <c r="S21" s="56"/>
      <c r="T21" s="56"/>
    </row>
    <row r="22" spans="1:23">
      <c r="C22" s="63"/>
    </row>
    <row r="23" spans="1:23">
      <c r="C23" s="63"/>
    </row>
    <row r="24" spans="1:23">
      <c r="C24" s="63"/>
    </row>
    <row r="25" spans="1:23">
      <c r="C25" s="63"/>
      <c r="L25" s="56"/>
      <c r="M25" s="56"/>
      <c r="N25" s="56"/>
      <c r="O25" s="56"/>
      <c r="P25" s="56"/>
      <c r="Q25" s="56"/>
      <c r="R25" s="56"/>
      <c r="S25" s="56"/>
    </row>
    <row r="26" spans="1:23">
      <c r="C26" s="63"/>
      <c r="L26" s="56"/>
      <c r="M26" s="56"/>
      <c r="N26" s="56"/>
      <c r="O26" s="56"/>
      <c r="P26" s="56"/>
      <c r="Q26" s="56"/>
      <c r="R26" s="56"/>
      <c r="S26" s="56"/>
    </row>
    <row r="27" spans="1:23">
      <c r="C27" s="63"/>
      <c r="L27" s="56"/>
      <c r="M27" s="56"/>
      <c r="N27" s="56"/>
      <c r="O27" s="56"/>
      <c r="P27" s="56"/>
      <c r="Q27" s="56"/>
      <c r="R27" s="56"/>
      <c r="S27" s="56"/>
    </row>
    <row r="28" spans="1:23">
      <c r="C28" s="63"/>
    </row>
    <row r="29" spans="1:23">
      <c r="C29" s="63"/>
    </row>
    <row r="30" spans="1:23">
      <c r="C30" s="63"/>
    </row>
    <row r="31" spans="1:23">
      <c r="C31" s="63"/>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DEVELOPMENTS, STANDARD HOUSE MEASURES
TYPE HT2 - 2B4P DETACHED
&amp;R&amp;"Arial,Bold"
01 - Substructure&amp;"Arial,Regular"
</oddHeader>
    <oddFooter>&amp;C&amp;"Arial,Bold"&amp;A/&amp;P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W31"/>
  <sheetViews>
    <sheetView showGridLines="0" showZeros="0" zoomScaleNormal="100" zoomScaleSheetLayoutView="100" workbookViewId="0">
      <selection activeCell="D15" sqref="D15"/>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32" customWidth="1"/>
    <col min="6" max="6" width="6.140625" style="6" customWidth="1"/>
    <col min="7" max="7" width="6.7109375" style="2" customWidth="1"/>
    <col min="8" max="8" width="13.7109375" style="2" customWidth="1"/>
    <col min="9" max="11" width="6.140625" style="8" customWidth="1"/>
    <col min="12" max="18" width="6.140625" style="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15"/>
      <c r="F1" s="4"/>
      <c r="G1" s="3"/>
      <c r="H1" s="16"/>
      <c r="I1" s="10"/>
      <c r="J1" s="10"/>
      <c r="K1" s="10"/>
      <c r="L1" s="10"/>
      <c r="M1" s="10"/>
      <c r="N1" s="10"/>
      <c r="O1" s="10"/>
      <c r="P1" s="10"/>
      <c r="Q1" s="10"/>
      <c r="R1" s="10"/>
    </row>
    <row r="2" spans="1:18">
      <c r="A2" s="11"/>
      <c r="B2" s="12"/>
      <c r="D2" s="17"/>
      <c r="E2" s="18"/>
      <c r="F2" s="19"/>
      <c r="G2" s="3"/>
      <c r="H2" s="16"/>
    </row>
    <row r="3" spans="1:18">
      <c r="A3" s="11"/>
      <c r="B3" s="12"/>
      <c r="C3" s="24" t="s">
        <v>1</v>
      </c>
      <c r="D3" s="17"/>
      <c r="E3" s="18"/>
      <c r="F3" s="19"/>
      <c r="G3" s="3"/>
      <c r="H3" s="16"/>
    </row>
    <row r="4" spans="1:18">
      <c r="A4" s="11"/>
      <c r="B4" s="12"/>
      <c r="D4" s="17"/>
      <c r="E4" s="18"/>
      <c r="F4" s="19"/>
      <c r="G4" s="3"/>
      <c r="H4" s="16"/>
    </row>
    <row r="5" spans="1:18" ht="24">
      <c r="A5" s="11"/>
      <c r="B5" s="12"/>
      <c r="C5" s="25" t="s">
        <v>2</v>
      </c>
      <c r="D5" s="17"/>
      <c r="E5" s="18"/>
      <c r="F5" s="19"/>
      <c r="G5" s="3"/>
      <c r="H5" s="16"/>
    </row>
    <row r="6" spans="1:18">
      <c r="A6" s="11"/>
      <c r="B6" s="12"/>
      <c r="D6" s="17"/>
      <c r="E6" s="18"/>
      <c r="F6" s="19"/>
      <c r="G6" s="3"/>
      <c r="H6" s="16"/>
    </row>
    <row r="7" spans="1:18">
      <c r="A7" s="11"/>
      <c r="B7" s="12"/>
      <c r="C7" s="23" t="s">
        <v>3</v>
      </c>
      <c r="D7" s="17"/>
      <c r="E7" s="18"/>
      <c r="F7" s="19"/>
      <c r="G7" s="3"/>
      <c r="H7" s="16"/>
    </row>
    <row r="8" spans="1:18">
      <c r="A8" s="11"/>
      <c r="B8" s="12"/>
      <c r="C8" s="23"/>
      <c r="D8" s="17"/>
      <c r="E8" s="18"/>
      <c r="F8" s="19"/>
      <c r="G8" s="3"/>
      <c r="H8" s="16"/>
    </row>
    <row r="9" spans="1:18" ht="24">
      <c r="A9" s="11">
        <v>1</v>
      </c>
      <c r="B9" s="12"/>
      <c r="C9" s="22" t="s">
        <v>4</v>
      </c>
      <c r="D9" s="17"/>
      <c r="E9" s="18">
        <v>40.08</v>
      </c>
      <c r="F9" s="19" t="s">
        <v>5</v>
      </c>
      <c r="G9" s="3" t="e">
        <f>Summary!#REF!</f>
        <v>#REF!</v>
      </c>
      <c r="H9" s="45" t="e">
        <f>G9*E9</f>
        <v>#REF!</v>
      </c>
    </row>
    <row r="10" spans="1:18">
      <c r="A10" s="11"/>
      <c r="B10" s="12"/>
      <c r="C10" s="23"/>
      <c r="D10" s="17"/>
      <c r="E10" s="18"/>
      <c r="F10" s="19"/>
      <c r="G10" s="3"/>
      <c r="H10" s="16"/>
    </row>
    <row r="11" spans="1:18">
      <c r="A11" s="11"/>
      <c r="B11" s="12"/>
      <c r="C11" s="26" t="s">
        <v>6</v>
      </c>
      <c r="D11" s="17"/>
      <c r="E11" s="18"/>
      <c r="F11" s="4"/>
      <c r="G11" s="3"/>
      <c r="H11" s="16"/>
    </row>
    <row r="12" spans="1:18">
      <c r="A12" s="11"/>
      <c r="B12" s="12"/>
      <c r="C12" s="1"/>
      <c r="D12" s="17"/>
      <c r="E12" s="18"/>
      <c r="F12" s="4"/>
      <c r="G12" s="3"/>
      <c r="H12" s="16"/>
    </row>
    <row r="13" spans="1:18">
      <c r="A13" s="11"/>
      <c r="B13" s="12"/>
      <c r="C13" s="27" t="s">
        <v>7</v>
      </c>
      <c r="D13" s="28"/>
      <c r="E13" s="18"/>
      <c r="F13" s="4"/>
      <c r="G13" s="3"/>
      <c r="H13" s="16"/>
    </row>
    <row r="14" spans="1:18">
      <c r="A14" s="11"/>
      <c r="B14" s="12"/>
      <c r="C14" s="1"/>
      <c r="D14" s="28"/>
      <c r="E14" s="18"/>
      <c r="F14" s="4"/>
      <c r="G14" s="3"/>
      <c r="H14" s="16"/>
    </row>
    <row r="15" spans="1:18" ht="24">
      <c r="A15" s="11">
        <f>1+A9</f>
        <v>2</v>
      </c>
      <c r="B15" s="12"/>
      <c r="C15" s="29" t="s">
        <v>8</v>
      </c>
      <c r="D15" s="28"/>
      <c r="E15" s="18">
        <v>6</v>
      </c>
      <c r="F15" s="4" t="s">
        <v>9</v>
      </c>
      <c r="G15" s="3" t="e">
        <f>Summary!#REF!</f>
        <v>#REF!</v>
      </c>
      <c r="H15" s="45" t="e">
        <f>G15*E15</f>
        <v>#REF!</v>
      </c>
      <c r="N15" s="2"/>
      <c r="P15" s="2"/>
    </row>
    <row r="16" spans="1:18">
      <c r="A16" s="11"/>
      <c r="B16" s="12"/>
      <c r="C16" s="30"/>
      <c r="D16" s="28"/>
      <c r="E16" s="18"/>
      <c r="F16" s="4"/>
      <c r="G16" s="3"/>
      <c r="H16" s="16"/>
    </row>
    <row r="17" spans="3:23">
      <c r="D17" s="31"/>
      <c r="E17" s="9"/>
    </row>
    <row r="18" spans="3:23">
      <c r="C18" s="2"/>
      <c r="L18" s="8"/>
      <c r="M18" s="8"/>
      <c r="N18" s="8"/>
      <c r="O18" s="8"/>
      <c r="P18" s="8"/>
      <c r="Q18" s="8"/>
      <c r="R18" s="8"/>
      <c r="S18" s="8"/>
      <c r="T18" s="8"/>
      <c r="U18" s="8"/>
      <c r="V18" s="8"/>
    </row>
    <row r="19" spans="3:23">
      <c r="C19" s="2"/>
      <c r="I19" s="33"/>
      <c r="J19" s="33"/>
      <c r="K19" s="33"/>
      <c r="L19" s="33"/>
      <c r="M19" s="33"/>
      <c r="N19" s="33"/>
      <c r="O19" s="33"/>
      <c r="P19" s="33"/>
      <c r="Q19" s="33"/>
      <c r="R19" s="33"/>
      <c r="S19" s="33"/>
      <c r="T19" s="33"/>
      <c r="U19" s="33"/>
      <c r="V19" s="33"/>
      <c r="W19" s="33"/>
    </row>
    <row r="20" spans="3:23">
      <c r="C20" s="2"/>
      <c r="L20" s="8"/>
      <c r="M20" s="8"/>
      <c r="N20" s="8"/>
      <c r="O20" s="8"/>
      <c r="P20" s="8"/>
      <c r="Q20" s="8"/>
      <c r="R20" s="8"/>
      <c r="S20" s="8"/>
      <c r="T20" s="8"/>
      <c r="U20" s="8"/>
      <c r="V20" s="8"/>
    </row>
    <row r="21" spans="3:23">
      <c r="C21" s="2"/>
      <c r="E21" s="2"/>
      <c r="L21" s="8"/>
      <c r="M21" s="8"/>
      <c r="N21" s="8"/>
      <c r="O21" s="8"/>
      <c r="P21" s="8"/>
      <c r="Q21" s="8"/>
      <c r="R21" s="8"/>
      <c r="S21" s="8"/>
      <c r="T21" s="8"/>
    </row>
    <row r="22" spans="3:23">
      <c r="C22" s="2"/>
    </row>
    <row r="23" spans="3:23">
      <c r="C23" s="2"/>
    </row>
    <row r="24" spans="3:23">
      <c r="C24" s="2"/>
    </row>
    <row r="25" spans="3:23">
      <c r="C25" s="2"/>
      <c r="L25" s="8"/>
      <c r="M25" s="8"/>
      <c r="N25" s="8"/>
      <c r="O25" s="8"/>
      <c r="P25" s="8"/>
      <c r="Q25" s="8"/>
      <c r="R25" s="8"/>
      <c r="S25" s="8"/>
    </row>
    <row r="26" spans="3:23">
      <c r="C26" s="2"/>
      <c r="L26" s="8"/>
      <c r="M26" s="8"/>
      <c r="N26" s="8"/>
      <c r="O26" s="8"/>
      <c r="P26" s="8"/>
      <c r="Q26" s="8"/>
      <c r="R26" s="8"/>
      <c r="S26" s="8"/>
    </row>
    <row r="27" spans="3:23">
      <c r="C27" s="2"/>
      <c r="L27" s="8"/>
      <c r="M27" s="8"/>
      <c r="N27" s="8"/>
      <c r="O27" s="8"/>
      <c r="P27" s="8"/>
      <c r="Q27" s="8"/>
      <c r="R27" s="8"/>
      <c r="S27" s="8"/>
    </row>
    <row r="28" spans="3:23">
      <c r="C28" s="2"/>
    </row>
    <row r="29" spans="3:23">
      <c r="C29" s="2"/>
    </row>
    <row r="30" spans="3:23">
      <c r="C30" s="2"/>
    </row>
    <row r="31" spans="3:23">
      <c r="C31" s="2"/>
    </row>
  </sheetData>
  <phoneticPr fontId="0" type="noConversion"/>
  <printOptions verticalCentered="1"/>
  <pageMargins left="0.23622047244094491" right="0.23622047244094491" top="0.78740157480314965" bottom="0.59055118110236227" header="0.31496062992125984" footer="0.31496062992125984"/>
  <pageSetup paperSize="9" scale="98" fitToWidth="60" orientation="portrait" r:id="rId1"/>
  <headerFooter alignWithMargins="0">
    <oddHeader xml:space="preserve">&amp;L&amp;"Arial,Bold"HOUSING DEVELOPMENT, ST. PAUL'S, CRAMLINGTON
TYPE 4 - 3B6P DETACHED
&amp;R&amp;"Arial,Bold"
01 - Substructure&amp;"Arial,Regular"
</oddHeader>
    <oddFooter>&amp;C&amp;"Arial,Bold"&amp;A/&amp;P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W33"/>
  <sheetViews>
    <sheetView showGridLines="0" showZeros="0" zoomScaleNormal="100" zoomScaleSheetLayoutView="100" workbookViewId="0">
      <selection activeCell="D15" sqref="D15"/>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40" customWidth="1"/>
    <col min="6" max="6" width="6.140625" style="6" customWidth="1"/>
    <col min="7" max="7" width="6.7109375" style="2" customWidth="1"/>
    <col min="8" max="8" width="13.7109375" style="2" customWidth="1"/>
    <col min="9" max="11" width="6.140625" style="36" customWidth="1"/>
    <col min="12" max="18" width="6.140625" style="3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34"/>
      <c r="F1" s="4"/>
      <c r="G1" s="3"/>
      <c r="H1" s="16"/>
      <c r="I1" s="35"/>
      <c r="J1" s="35"/>
      <c r="K1" s="35"/>
      <c r="L1" s="35"/>
      <c r="M1" s="35"/>
      <c r="N1" s="35"/>
      <c r="O1" s="35"/>
      <c r="P1" s="35"/>
      <c r="Q1" s="35"/>
      <c r="R1" s="35"/>
    </row>
    <row r="2" spans="1:18">
      <c r="A2" s="11"/>
      <c r="B2" s="12"/>
      <c r="C2" s="13"/>
      <c r="D2" s="14"/>
      <c r="E2" s="34"/>
      <c r="F2" s="4"/>
      <c r="G2" s="3"/>
      <c r="H2" s="16"/>
    </row>
    <row r="3" spans="1:18">
      <c r="A3" s="11"/>
      <c r="B3" s="12"/>
      <c r="C3" s="24" t="s">
        <v>1</v>
      </c>
      <c r="D3" s="17"/>
      <c r="E3" s="38"/>
      <c r="F3" s="19"/>
      <c r="G3" s="3"/>
      <c r="H3" s="16"/>
    </row>
    <row r="4" spans="1:18">
      <c r="A4" s="11"/>
      <c r="B4" s="12"/>
      <c r="D4" s="17"/>
      <c r="E4" s="38"/>
      <c r="F4" s="19"/>
      <c r="G4" s="3"/>
      <c r="H4" s="16"/>
    </row>
    <row r="5" spans="1:18" ht="24">
      <c r="A5" s="11"/>
      <c r="B5" s="12"/>
      <c r="C5" s="25" t="s">
        <v>2</v>
      </c>
      <c r="D5" s="17"/>
      <c r="E5" s="38"/>
      <c r="F5" s="19"/>
      <c r="G5" s="3"/>
      <c r="H5" s="16"/>
    </row>
    <row r="6" spans="1:18">
      <c r="A6" s="11"/>
      <c r="B6" s="12"/>
      <c r="D6" s="17"/>
      <c r="E6" s="38"/>
      <c r="F6" s="19"/>
      <c r="G6" s="3"/>
      <c r="H6" s="16"/>
    </row>
    <row r="7" spans="1:18">
      <c r="A7" s="11"/>
      <c r="B7" s="12"/>
      <c r="C7" s="23" t="s">
        <v>3</v>
      </c>
      <c r="D7" s="17"/>
      <c r="E7" s="38"/>
      <c r="F7" s="19"/>
      <c r="G7" s="3"/>
      <c r="H7" s="16"/>
    </row>
    <row r="8" spans="1:18">
      <c r="A8" s="11"/>
      <c r="B8" s="12"/>
      <c r="C8" s="23"/>
      <c r="D8" s="17"/>
      <c r="E8" s="38"/>
      <c r="F8" s="19"/>
      <c r="G8" s="3"/>
      <c r="H8" s="16"/>
    </row>
    <row r="9" spans="1:18" ht="24">
      <c r="A9" s="11">
        <v>1</v>
      </c>
      <c r="B9" s="12"/>
      <c r="C9" s="22" t="s">
        <v>4</v>
      </c>
      <c r="D9" s="17"/>
      <c r="E9" s="38">
        <v>40.08</v>
      </c>
      <c r="F9" s="19" t="s">
        <v>5</v>
      </c>
      <c r="G9" s="3" t="e">
        <f>Summary!#REF!</f>
        <v>#REF!</v>
      </c>
      <c r="H9" s="45" t="e">
        <f>G9*E9</f>
        <v>#REF!</v>
      </c>
    </row>
    <row r="10" spans="1:18">
      <c r="A10" s="11"/>
      <c r="B10" s="12"/>
      <c r="C10" s="23"/>
      <c r="D10" s="17"/>
      <c r="E10" s="38"/>
      <c r="F10" s="19"/>
      <c r="G10" s="3"/>
      <c r="H10" s="16"/>
    </row>
    <row r="11" spans="1:18" ht="24">
      <c r="A11" s="11">
        <f>1+A9</f>
        <v>2</v>
      </c>
      <c r="B11" s="12"/>
      <c r="C11" s="22" t="s">
        <v>11</v>
      </c>
      <c r="D11" s="17"/>
      <c r="E11" s="38">
        <v>21.7</v>
      </c>
      <c r="F11" s="19" t="s">
        <v>5</v>
      </c>
      <c r="G11" s="3" t="e">
        <f>Summary!#REF!</f>
        <v>#REF!</v>
      </c>
      <c r="H11" s="45" t="e">
        <f>G11*E11</f>
        <v>#REF!</v>
      </c>
    </row>
    <row r="12" spans="1:18">
      <c r="A12" s="11"/>
      <c r="B12" s="12"/>
      <c r="C12" s="23"/>
      <c r="D12" s="17"/>
      <c r="E12" s="38"/>
      <c r="F12" s="19"/>
      <c r="G12" s="3"/>
      <c r="H12" s="16"/>
    </row>
    <row r="13" spans="1:18">
      <c r="A13" s="11"/>
      <c r="B13" s="12"/>
      <c r="C13" s="26" t="s">
        <v>6</v>
      </c>
      <c r="D13" s="17"/>
      <c r="E13" s="38"/>
      <c r="F13" s="4"/>
      <c r="G13" s="3"/>
      <c r="H13" s="16"/>
    </row>
    <row r="14" spans="1:18">
      <c r="A14" s="11"/>
      <c r="B14" s="12"/>
      <c r="C14" s="1"/>
      <c r="D14" s="17"/>
      <c r="E14" s="38"/>
      <c r="F14" s="4"/>
      <c r="G14" s="3"/>
      <c r="H14" s="16"/>
    </row>
    <row r="15" spans="1:18">
      <c r="A15" s="11"/>
      <c r="B15" s="12"/>
      <c r="C15" s="27" t="s">
        <v>7</v>
      </c>
      <c r="D15" s="28"/>
      <c r="E15" s="38"/>
      <c r="F15" s="4"/>
      <c r="G15" s="3"/>
      <c r="H15" s="16"/>
    </row>
    <row r="16" spans="1:18">
      <c r="A16" s="11"/>
      <c r="B16" s="12"/>
      <c r="C16" s="1"/>
      <c r="D16" s="28"/>
      <c r="E16" s="38"/>
      <c r="F16" s="4"/>
      <c r="G16" s="3"/>
      <c r="H16" s="16"/>
    </row>
    <row r="17" spans="1:23" ht="24">
      <c r="A17" s="11">
        <f>1+A11</f>
        <v>3</v>
      </c>
      <c r="B17" s="12"/>
      <c r="C17" s="29" t="s">
        <v>8</v>
      </c>
      <c r="D17" s="28"/>
      <c r="E17" s="38">
        <v>8</v>
      </c>
      <c r="F17" s="4" t="s">
        <v>9</v>
      </c>
      <c r="G17" s="3" t="e">
        <f>Summary!#REF!</f>
        <v>#REF!</v>
      </c>
      <c r="H17" s="45" t="e">
        <f>G17*E17</f>
        <v>#REF!</v>
      </c>
      <c r="N17" s="2"/>
      <c r="P17" s="2"/>
    </row>
    <row r="18" spans="1:23">
      <c r="A18" s="11"/>
      <c r="B18" s="12"/>
      <c r="C18" s="30"/>
      <c r="D18" s="28"/>
      <c r="E18" s="38"/>
      <c r="F18" s="4"/>
      <c r="G18" s="3"/>
      <c r="H18" s="16"/>
    </row>
    <row r="19" spans="1:23">
      <c r="D19" s="31"/>
      <c r="E19" s="39"/>
    </row>
    <row r="20" spans="1:23">
      <c r="C20" s="2"/>
      <c r="L20" s="36"/>
      <c r="M20" s="36"/>
      <c r="N20" s="36"/>
      <c r="O20" s="36"/>
      <c r="P20" s="36"/>
      <c r="Q20" s="36"/>
      <c r="R20" s="36"/>
      <c r="S20" s="36"/>
      <c r="T20" s="36"/>
      <c r="U20" s="36"/>
      <c r="V20" s="36"/>
    </row>
    <row r="21" spans="1:23">
      <c r="C21" s="2"/>
      <c r="I21" s="41"/>
      <c r="J21" s="41"/>
      <c r="K21" s="41"/>
      <c r="L21" s="41"/>
      <c r="M21" s="41"/>
      <c r="N21" s="41"/>
      <c r="O21" s="41"/>
      <c r="P21" s="41"/>
      <c r="Q21" s="41"/>
      <c r="R21" s="41"/>
      <c r="S21" s="41"/>
      <c r="T21" s="41"/>
      <c r="U21" s="41"/>
      <c r="V21" s="41"/>
      <c r="W21" s="41"/>
    </row>
    <row r="22" spans="1:23">
      <c r="C22" s="2"/>
      <c r="L22" s="36"/>
      <c r="M22" s="36"/>
      <c r="N22" s="36"/>
      <c r="O22" s="36"/>
      <c r="P22" s="36"/>
      <c r="Q22" s="36"/>
      <c r="R22" s="36"/>
      <c r="S22" s="36"/>
      <c r="T22" s="36"/>
      <c r="U22" s="36"/>
      <c r="V22" s="36"/>
    </row>
    <row r="23" spans="1:23">
      <c r="C23" s="2"/>
      <c r="E23" s="2"/>
      <c r="L23" s="36"/>
      <c r="M23" s="36"/>
      <c r="N23" s="36"/>
      <c r="O23" s="36"/>
      <c r="P23" s="36"/>
      <c r="Q23" s="36"/>
      <c r="R23" s="36"/>
      <c r="S23" s="36"/>
      <c r="T23" s="36"/>
    </row>
    <row r="24" spans="1:23">
      <c r="C24" s="2"/>
    </row>
    <row r="25" spans="1:23">
      <c r="C25" s="2"/>
    </row>
    <row r="26" spans="1:23">
      <c r="C26" s="2"/>
    </row>
    <row r="27" spans="1:23">
      <c r="C27" s="2"/>
      <c r="L27" s="36"/>
      <c r="M27" s="36"/>
      <c r="N27" s="36"/>
      <c r="O27" s="36"/>
      <c r="P27" s="36"/>
      <c r="Q27" s="36"/>
      <c r="R27" s="36"/>
      <c r="S27" s="36"/>
    </row>
    <row r="28" spans="1:23">
      <c r="C28" s="2"/>
      <c r="L28" s="36"/>
      <c r="M28" s="36"/>
      <c r="N28" s="36"/>
      <c r="O28" s="36"/>
      <c r="P28" s="36"/>
      <c r="Q28" s="36"/>
      <c r="R28" s="36"/>
      <c r="S28" s="36"/>
    </row>
    <row r="29" spans="1:23">
      <c r="C29" s="2"/>
      <c r="L29" s="36"/>
      <c r="M29" s="36"/>
      <c r="N29" s="36"/>
      <c r="O29" s="36"/>
      <c r="P29" s="36"/>
      <c r="Q29" s="36"/>
      <c r="R29" s="36"/>
      <c r="S29" s="36"/>
    </row>
    <row r="30" spans="1:23">
      <c r="C30" s="2"/>
    </row>
    <row r="31" spans="1:23">
      <c r="C31" s="2"/>
    </row>
    <row r="32" spans="1:23">
      <c r="C32" s="2"/>
    </row>
    <row r="33" spans="3:3">
      <c r="C33" s="2"/>
    </row>
  </sheetData>
  <printOptions verticalCentered="1"/>
  <pageMargins left="0.23622047244094491" right="0.23622047244094491" top="0.78740157480314965" bottom="0.59055118110236227" header="0.31496062992125984" footer="0.31496062992125984"/>
  <pageSetup paperSize="9" fitToWidth="60" orientation="portrait" r:id="rId1"/>
  <headerFooter alignWithMargins="0">
    <oddHeader xml:space="preserve">&amp;L&amp;"Arial,Bold"HOUSING DEVELOPMENT, ST. PAUL'S, CRAMLINGTON
TYPE 4B - 3B6P DETACHED WITH GARAGE
&amp;R&amp;"Arial,Bold"
01 - Substructure&amp;"Arial,Regular"
</oddHeader>
    <oddFooter>&amp;C&amp;"Arial,Bold"&amp;A/&amp;P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W31"/>
  <sheetViews>
    <sheetView showGridLines="0" zoomScaleNormal="100" zoomScaleSheetLayoutView="100" workbookViewId="0">
      <selection activeCell="D15" sqref="D15"/>
    </sheetView>
  </sheetViews>
  <sheetFormatPr defaultRowHeight="12.75"/>
  <cols>
    <col min="1" max="1" width="6.28515625" style="98" customWidth="1"/>
    <col min="2" max="2" width="0.28515625" style="98" customWidth="1"/>
    <col min="3" max="3" width="47.140625" style="96" customWidth="1"/>
    <col min="4" max="4" width="9.7109375" style="96" customWidth="1"/>
    <col min="5" max="5" width="9" style="108" customWidth="1"/>
    <col min="6" max="6" width="6.140625" style="95" customWidth="1"/>
    <col min="7" max="7" width="6.7109375" style="97" customWidth="1"/>
    <col min="8" max="8" width="13.7109375" style="97" customWidth="1"/>
    <col min="9" max="11" width="6.140625" style="90" customWidth="1"/>
    <col min="12" max="18" width="6.140625" style="91" customWidth="1"/>
    <col min="19" max="19" width="6.7109375" style="89" customWidth="1"/>
    <col min="20" max="20" width="6.140625" style="89" customWidth="1"/>
    <col min="21" max="21" width="6.140625" style="97" customWidth="1"/>
    <col min="22" max="22" width="7.28515625" style="97" customWidth="1"/>
    <col min="23" max="16384" width="9.140625" style="97"/>
  </cols>
  <sheetData>
    <row r="1" spans="1:18">
      <c r="A1" s="80"/>
      <c r="B1" s="81"/>
      <c r="C1" s="82" t="s">
        <v>0</v>
      </c>
      <c r="D1" s="83"/>
      <c r="E1" s="84"/>
      <c r="F1" s="85"/>
      <c r="G1" s="86"/>
      <c r="H1" s="87"/>
      <c r="I1" s="88"/>
      <c r="J1" s="88"/>
      <c r="K1" s="88"/>
      <c r="L1" s="88"/>
      <c r="M1" s="88"/>
      <c r="N1" s="88"/>
      <c r="O1" s="88"/>
      <c r="P1" s="88"/>
      <c r="Q1" s="88"/>
      <c r="R1" s="88"/>
    </row>
    <row r="2" spans="1:18">
      <c r="A2" s="80"/>
      <c r="B2" s="81"/>
      <c r="C2" s="82"/>
      <c r="D2" s="83"/>
      <c r="E2" s="84"/>
      <c r="F2" s="85"/>
      <c r="G2" s="86"/>
      <c r="H2" s="87"/>
    </row>
    <row r="3" spans="1:18">
      <c r="A3" s="80"/>
      <c r="B3" s="81"/>
      <c r="C3" s="99" t="s">
        <v>1</v>
      </c>
      <c r="D3" s="92"/>
      <c r="E3" s="93"/>
      <c r="F3" s="94"/>
      <c r="G3" s="86"/>
      <c r="H3" s="87"/>
    </row>
    <row r="4" spans="1:18">
      <c r="A4" s="80"/>
      <c r="B4" s="81"/>
      <c r="D4" s="92"/>
      <c r="E4" s="93"/>
      <c r="F4" s="94"/>
      <c r="G4" s="86"/>
      <c r="H4" s="87"/>
    </row>
    <row r="5" spans="1:18" ht="25.5">
      <c r="A5" s="80"/>
      <c r="B5" s="81"/>
      <c r="C5" s="42" t="s">
        <v>2</v>
      </c>
      <c r="D5" s="92"/>
      <c r="E5" s="93"/>
      <c r="F5" s="94"/>
      <c r="G5" s="86"/>
      <c r="H5" s="87"/>
    </row>
    <row r="6" spans="1:18">
      <c r="A6" s="80"/>
      <c r="B6" s="81"/>
      <c r="D6" s="92"/>
      <c r="E6" s="93"/>
      <c r="F6" s="94"/>
      <c r="G6" s="86"/>
      <c r="H6" s="87"/>
    </row>
    <row r="7" spans="1:18">
      <c r="A7" s="80"/>
      <c r="B7" s="81"/>
      <c r="C7" s="43" t="s">
        <v>3</v>
      </c>
      <c r="D7" s="92"/>
      <c r="E7" s="93"/>
      <c r="F7" s="94"/>
      <c r="G7" s="86"/>
      <c r="H7" s="87"/>
    </row>
    <row r="8" spans="1:18">
      <c r="A8" s="80"/>
      <c r="B8" s="81"/>
      <c r="C8" s="43"/>
      <c r="D8" s="92"/>
      <c r="E8" s="93"/>
      <c r="F8" s="94"/>
      <c r="G8" s="86"/>
      <c r="H8" s="87"/>
    </row>
    <row r="9" spans="1:18" ht="25.5">
      <c r="A9" s="80">
        <v>1</v>
      </c>
      <c r="B9" s="81"/>
      <c r="C9" s="44" t="s">
        <v>4</v>
      </c>
      <c r="D9" s="92"/>
      <c r="E9" s="93">
        <v>46.62</v>
      </c>
      <c r="F9" s="94" t="s">
        <v>5</v>
      </c>
      <c r="G9" s="86" t="e">
        <f>Summary!#REF!</f>
        <v>#REF!</v>
      </c>
      <c r="H9" s="110" t="e">
        <f>G9*E9</f>
        <v>#REF!</v>
      </c>
    </row>
    <row r="10" spans="1:18">
      <c r="A10" s="80"/>
      <c r="B10" s="81"/>
      <c r="C10" s="43"/>
      <c r="D10" s="92"/>
      <c r="E10" s="93"/>
      <c r="F10" s="94"/>
      <c r="G10" s="86"/>
      <c r="H10" s="87"/>
    </row>
    <row r="11" spans="1:18">
      <c r="A11" s="80"/>
      <c r="B11" s="81"/>
      <c r="C11" s="100" t="s">
        <v>6</v>
      </c>
      <c r="D11" s="92"/>
      <c r="E11" s="93"/>
      <c r="F11" s="85"/>
      <c r="G11" s="86"/>
      <c r="H11" s="87"/>
    </row>
    <row r="12" spans="1:18">
      <c r="A12" s="80"/>
      <c r="B12" s="81"/>
      <c r="C12" s="101"/>
      <c r="D12" s="92"/>
      <c r="E12" s="93"/>
      <c r="F12" s="85"/>
      <c r="G12" s="86"/>
      <c r="H12" s="87"/>
    </row>
    <row r="13" spans="1:18">
      <c r="A13" s="80"/>
      <c r="B13" s="81"/>
      <c r="C13" s="102" t="s">
        <v>7</v>
      </c>
      <c r="D13" s="103"/>
      <c r="E13" s="93"/>
      <c r="F13" s="85"/>
      <c r="G13" s="86"/>
      <c r="H13" s="87"/>
    </row>
    <row r="14" spans="1:18">
      <c r="A14" s="80"/>
      <c r="B14" s="81"/>
      <c r="C14" s="101"/>
      <c r="D14" s="103"/>
      <c r="E14" s="93"/>
      <c r="F14" s="85"/>
      <c r="G14" s="86"/>
      <c r="H14" s="87"/>
    </row>
    <row r="15" spans="1:18" ht="25.5">
      <c r="A15" s="80">
        <f>1+A9</f>
        <v>2</v>
      </c>
      <c r="B15" s="81"/>
      <c r="C15" s="104" t="s">
        <v>8</v>
      </c>
      <c r="D15" s="103"/>
      <c r="E15" s="93">
        <v>10</v>
      </c>
      <c r="F15" s="85" t="s">
        <v>9</v>
      </c>
      <c r="G15" s="86" t="e">
        <f>Summary!#REF!</f>
        <v>#REF!</v>
      </c>
      <c r="H15" s="110" t="e">
        <f>G15*E15</f>
        <v>#REF!</v>
      </c>
      <c r="N15" s="97"/>
      <c r="P15" s="97"/>
    </row>
    <row r="16" spans="1:18">
      <c r="A16" s="80"/>
      <c r="B16" s="81"/>
      <c r="C16" s="105"/>
      <c r="D16" s="103"/>
      <c r="E16" s="93"/>
      <c r="F16" s="85"/>
      <c r="G16" s="86"/>
      <c r="H16" s="87"/>
    </row>
    <row r="17" spans="3:23">
      <c r="D17" s="106"/>
      <c r="E17" s="107"/>
    </row>
    <row r="18" spans="3:23">
      <c r="C18" s="97"/>
      <c r="L18" s="90"/>
      <c r="M18" s="90"/>
      <c r="N18" s="90"/>
      <c r="O18" s="90"/>
      <c r="P18" s="90"/>
      <c r="Q18" s="90"/>
      <c r="R18" s="90"/>
      <c r="S18" s="90"/>
      <c r="T18" s="90"/>
      <c r="U18" s="90"/>
      <c r="V18" s="90"/>
    </row>
    <row r="19" spans="3:23">
      <c r="C19" s="97"/>
      <c r="I19" s="109"/>
      <c r="J19" s="109"/>
      <c r="K19" s="109"/>
      <c r="L19" s="109"/>
      <c r="M19" s="109"/>
      <c r="N19" s="109"/>
      <c r="O19" s="109"/>
      <c r="P19" s="109"/>
      <c r="Q19" s="109"/>
      <c r="R19" s="109"/>
      <c r="S19" s="109"/>
      <c r="T19" s="109"/>
      <c r="U19" s="109"/>
      <c r="V19" s="109"/>
      <c r="W19" s="109"/>
    </row>
    <row r="20" spans="3:23">
      <c r="C20" s="97"/>
      <c r="L20" s="90"/>
      <c r="M20" s="90"/>
      <c r="N20" s="90"/>
      <c r="O20" s="90"/>
      <c r="P20" s="90"/>
      <c r="Q20" s="90"/>
      <c r="R20" s="90"/>
      <c r="S20" s="90"/>
      <c r="T20" s="90"/>
      <c r="U20" s="90"/>
      <c r="V20" s="90"/>
    </row>
    <row r="21" spans="3:23">
      <c r="C21" s="97"/>
      <c r="E21" s="97"/>
      <c r="L21" s="90"/>
      <c r="M21" s="90"/>
      <c r="N21" s="90"/>
      <c r="O21" s="90"/>
      <c r="P21" s="90"/>
      <c r="Q21" s="90"/>
      <c r="R21" s="90"/>
      <c r="S21" s="90"/>
      <c r="T21" s="90"/>
    </row>
    <row r="22" spans="3:23">
      <c r="C22" s="97"/>
    </row>
    <row r="23" spans="3:23">
      <c r="C23" s="97"/>
    </row>
    <row r="24" spans="3:23">
      <c r="C24" s="97"/>
    </row>
    <row r="25" spans="3:23">
      <c r="C25" s="97"/>
      <c r="L25" s="90"/>
      <c r="M25" s="90"/>
      <c r="N25" s="90"/>
      <c r="O25" s="90"/>
      <c r="P25" s="90"/>
      <c r="Q25" s="90"/>
      <c r="R25" s="90"/>
      <c r="S25" s="90"/>
    </row>
    <row r="26" spans="3:23">
      <c r="C26" s="97"/>
      <c r="L26" s="90"/>
      <c r="M26" s="90"/>
      <c r="N26" s="90"/>
      <c r="O26" s="90"/>
      <c r="P26" s="90"/>
      <c r="Q26" s="90"/>
      <c r="R26" s="90"/>
      <c r="S26" s="90"/>
    </row>
    <row r="27" spans="3:23">
      <c r="C27" s="97"/>
      <c r="L27" s="90"/>
      <c r="M27" s="90"/>
      <c r="N27" s="90"/>
      <c r="O27" s="90"/>
      <c r="P27" s="90"/>
      <c r="Q27" s="90"/>
      <c r="R27" s="90"/>
      <c r="S27" s="90"/>
    </row>
    <row r="28" spans="3:23">
      <c r="C28" s="97"/>
    </row>
    <row r="29" spans="3:23">
      <c r="C29" s="97"/>
    </row>
    <row r="30" spans="3:23">
      <c r="C30" s="97"/>
    </row>
    <row r="31" spans="3:23">
      <c r="C31" s="97"/>
    </row>
  </sheetData>
  <printOptions verticalCentered="1"/>
  <pageMargins left="0.23622047244094491" right="0.23622047244094491" top="0.78740157480314965" bottom="0.59055118110236227" header="0.31496062992125984" footer="0.31496062992125984"/>
  <pageSetup paperSize="9" scale="90" fitToWidth="60" orientation="portrait" r:id="rId1"/>
  <headerFooter alignWithMargins="0">
    <oddHeader xml:space="preserve">&amp;L&amp;"Arial,Bold"HOUSING DEVELOPMENTS, STANDARD HOUSE MEASURES
TYPE HT5 - 3B6P DETACHED
&amp;R&amp;"Arial,Bold"
01 - Substructure&amp;"Arial,Regular"
</oddHeader>
    <oddFooter>&amp;C&amp;"Arial,Bold"&amp;A/&amp;P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W30"/>
  <sheetViews>
    <sheetView showGridLines="0" showZeros="0" zoomScaleNormal="100" zoomScaleSheetLayoutView="100" workbookViewId="0">
      <selection activeCell="H21" sqref="H21"/>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40" customWidth="1"/>
    <col min="6" max="6" width="6.140625" style="6" customWidth="1"/>
    <col min="7" max="7" width="6.7109375" style="2" customWidth="1"/>
    <col min="8" max="8" width="13.7109375" style="2" customWidth="1"/>
    <col min="9" max="11" width="6.140625" style="36" customWidth="1"/>
    <col min="12" max="18" width="6.140625" style="3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34"/>
      <c r="F1" s="4"/>
      <c r="G1" s="3"/>
      <c r="H1" s="16"/>
      <c r="I1" s="35"/>
      <c r="J1" s="35"/>
      <c r="K1" s="35"/>
      <c r="L1" s="35"/>
      <c r="M1" s="35"/>
      <c r="N1" s="35"/>
      <c r="O1" s="35"/>
      <c r="P1" s="35"/>
      <c r="Q1" s="35"/>
      <c r="R1" s="35"/>
    </row>
    <row r="2" spans="1:18">
      <c r="A2" s="11"/>
      <c r="B2" s="12"/>
      <c r="C2" s="13"/>
      <c r="D2" s="14"/>
      <c r="E2" s="34"/>
      <c r="F2" s="4"/>
      <c r="G2" s="3"/>
      <c r="H2" s="16"/>
    </row>
    <row r="3" spans="1:18">
      <c r="A3" s="11"/>
      <c r="B3" s="12"/>
      <c r="C3" s="24" t="s">
        <v>1</v>
      </c>
      <c r="D3" s="17"/>
      <c r="E3" s="38"/>
      <c r="F3" s="19"/>
      <c r="G3" s="3"/>
      <c r="H3" s="16"/>
    </row>
    <row r="4" spans="1:18">
      <c r="A4" s="11"/>
      <c r="B4" s="12"/>
      <c r="D4" s="17"/>
      <c r="E4" s="38"/>
      <c r="F4" s="19"/>
      <c r="G4" s="3"/>
      <c r="H4" s="16"/>
    </row>
    <row r="5" spans="1:18" ht="24">
      <c r="A5" s="11"/>
      <c r="B5" s="12"/>
      <c r="C5" s="25" t="s">
        <v>2</v>
      </c>
      <c r="D5" s="17"/>
      <c r="E5" s="38"/>
      <c r="F5" s="19"/>
      <c r="G5" s="3"/>
      <c r="H5" s="16"/>
    </row>
    <row r="6" spans="1:18">
      <c r="A6" s="11"/>
      <c r="B6" s="12"/>
      <c r="D6" s="17"/>
      <c r="E6" s="38"/>
      <c r="F6" s="19"/>
      <c r="G6" s="3"/>
      <c r="H6" s="16"/>
    </row>
    <row r="7" spans="1:18">
      <c r="A7" s="11"/>
      <c r="B7" s="12"/>
      <c r="C7" s="23" t="s">
        <v>3</v>
      </c>
      <c r="D7" s="17"/>
      <c r="E7" s="38"/>
      <c r="F7" s="19"/>
      <c r="G7" s="3"/>
      <c r="H7" s="16"/>
    </row>
    <row r="8" spans="1:18">
      <c r="A8" s="11"/>
      <c r="B8" s="12"/>
      <c r="C8" s="23"/>
      <c r="D8" s="17"/>
      <c r="E8" s="38"/>
      <c r="F8" s="19"/>
      <c r="G8" s="3"/>
      <c r="H8" s="16"/>
    </row>
    <row r="9" spans="1:18" ht="24">
      <c r="A9" s="11">
        <v>1</v>
      </c>
      <c r="B9" s="12"/>
      <c r="C9" s="22" t="s">
        <v>4</v>
      </c>
      <c r="D9" s="17"/>
      <c r="E9" s="38">
        <v>48.41</v>
      </c>
      <c r="F9" s="19" t="s">
        <v>5</v>
      </c>
      <c r="G9" s="3" t="e">
        <f>Summary!#REF!</f>
        <v>#REF!</v>
      </c>
      <c r="H9" s="45" t="e">
        <f>G9*E9</f>
        <v>#REF!</v>
      </c>
    </row>
    <row r="10" spans="1:18">
      <c r="A10" s="11"/>
      <c r="B10" s="12"/>
      <c r="C10" s="23"/>
      <c r="D10" s="17"/>
      <c r="E10" s="38"/>
      <c r="F10" s="19"/>
      <c r="G10" s="3"/>
      <c r="H10" s="16"/>
    </row>
    <row r="11" spans="1:18">
      <c r="A11" s="11"/>
      <c r="B11" s="12"/>
      <c r="C11" s="26" t="s">
        <v>6</v>
      </c>
      <c r="D11" s="17"/>
      <c r="E11" s="38"/>
      <c r="F11" s="4"/>
      <c r="G11" s="3"/>
      <c r="H11" s="16"/>
    </row>
    <row r="12" spans="1:18">
      <c r="A12" s="11"/>
      <c r="B12" s="12"/>
      <c r="C12" s="1"/>
      <c r="D12" s="17"/>
      <c r="E12" s="38"/>
      <c r="F12" s="4"/>
      <c r="G12" s="3"/>
      <c r="H12" s="16"/>
    </row>
    <row r="13" spans="1:18">
      <c r="A13" s="11"/>
      <c r="B13" s="12"/>
      <c r="C13" s="27" t="s">
        <v>7</v>
      </c>
      <c r="D13" s="28"/>
      <c r="E13" s="38"/>
      <c r="F13" s="4"/>
      <c r="G13" s="3"/>
      <c r="H13" s="16"/>
    </row>
    <row r="14" spans="1:18">
      <c r="A14" s="11"/>
      <c r="B14" s="12"/>
      <c r="C14" s="1"/>
      <c r="D14" s="28"/>
      <c r="E14" s="38"/>
      <c r="F14" s="4"/>
      <c r="G14" s="3"/>
      <c r="H14" s="16"/>
    </row>
    <row r="15" spans="1:18" ht="24">
      <c r="A15" s="11">
        <f>1+A9</f>
        <v>2</v>
      </c>
      <c r="B15" s="12"/>
      <c r="C15" s="29" t="s">
        <v>8</v>
      </c>
      <c r="D15" s="28"/>
      <c r="E15" s="38">
        <v>6</v>
      </c>
      <c r="F15" s="4" t="s">
        <v>9</v>
      </c>
      <c r="G15" s="3" t="e">
        <f>Summary!#REF!</f>
        <v>#REF!</v>
      </c>
      <c r="H15" s="45" t="e">
        <f>G15*E15</f>
        <v>#REF!</v>
      </c>
      <c r="N15" s="2"/>
      <c r="P15" s="2"/>
    </row>
    <row r="16" spans="1:18">
      <c r="A16" s="11"/>
      <c r="B16" s="12"/>
      <c r="C16" s="30"/>
      <c r="D16" s="28"/>
      <c r="E16" s="38"/>
      <c r="F16" s="4"/>
      <c r="G16" s="3"/>
      <c r="H16" s="16"/>
    </row>
    <row r="17" spans="1:23" ht="13.15" customHeight="1" thickBot="1">
      <c r="A17" s="11"/>
      <c r="C17" s="257" t="s">
        <v>10</v>
      </c>
      <c r="D17" s="257"/>
      <c r="E17" s="38"/>
      <c r="F17" s="4"/>
      <c r="G17" s="3"/>
      <c r="H17" s="159" t="e">
        <f>SUM(H9:H16)</f>
        <v>#REF!</v>
      </c>
    </row>
    <row r="18" spans="1:23" ht="12.75" thickTop="1">
      <c r="A18" s="158"/>
      <c r="B18" s="151"/>
      <c r="C18" s="152"/>
      <c r="D18" s="153"/>
      <c r="E18" s="154"/>
      <c r="F18" s="155"/>
      <c r="G18" s="156"/>
      <c r="H18" s="157"/>
      <c r="I18" s="41"/>
      <c r="J18" s="41"/>
      <c r="K18" s="41"/>
      <c r="L18" s="41"/>
      <c r="M18" s="41"/>
      <c r="N18" s="41"/>
      <c r="O18" s="41"/>
      <c r="P18" s="41"/>
      <c r="Q18" s="41"/>
      <c r="R18" s="41"/>
      <c r="S18" s="41"/>
      <c r="T18" s="41"/>
      <c r="U18" s="41"/>
      <c r="V18" s="41"/>
      <c r="W18" s="41"/>
    </row>
    <row r="19" spans="1:23">
      <c r="C19" s="2"/>
      <c r="L19" s="36"/>
      <c r="M19" s="36"/>
      <c r="N19" s="36"/>
      <c r="O19" s="36"/>
      <c r="P19" s="36"/>
      <c r="Q19" s="36"/>
      <c r="R19" s="36"/>
      <c r="S19" s="36"/>
      <c r="T19" s="36"/>
      <c r="U19" s="36"/>
      <c r="V19" s="36"/>
    </row>
    <row r="20" spans="1:23">
      <c r="C20" s="2"/>
      <c r="E20" s="2"/>
      <c r="L20" s="36"/>
      <c r="M20" s="36"/>
      <c r="N20" s="36"/>
      <c r="O20" s="36"/>
      <c r="P20" s="36"/>
      <c r="Q20" s="36"/>
      <c r="R20" s="36"/>
      <c r="S20" s="36"/>
      <c r="T20" s="36"/>
    </row>
    <row r="21" spans="1:23">
      <c r="C21" s="2"/>
    </row>
    <row r="22" spans="1:23">
      <c r="C22" s="2"/>
    </row>
    <row r="23" spans="1:23">
      <c r="C23" s="2"/>
    </row>
    <row r="24" spans="1:23">
      <c r="C24" s="2"/>
      <c r="L24" s="36"/>
      <c r="M24" s="36"/>
      <c r="N24" s="36"/>
      <c r="O24" s="36"/>
      <c r="P24" s="36"/>
      <c r="Q24" s="36"/>
      <c r="R24" s="36"/>
      <c r="S24" s="36"/>
    </row>
    <row r="25" spans="1:23">
      <c r="C25" s="2"/>
      <c r="L25" s="36"/>
      <c r="M25" s="36"/>
      <c r="N25" s="36"/>
      <c r="O25" s="36"/>
      <c r="P25" s="36"/>
      <c r="Q25" s="36"/>
      <c r="R25" s="36"/>
      <c r="S25" s="36"/>
    </row>
    <row r="26" spans="1:23">
      <c r="C26" s="2"/>
      <c r="L26" s="36"/>
      <c r="M26" s="36"/>
      <c r="N26" s="36"/>
      <c r="O26" s="36"/>
      <c r="P26" s="36"/>
      <c r="Q26" s="36"/>
      <c r="R26" s="36"/>
      <c r="S26" s="36"/>
    </row>
    <row r="27" spans="1:23">
      <c r="C27" s="2"/>
    </row>
    <row r="28" spans="1:23">
      <c r="C28" s="2"/>
    </row>
    <row r="29" spans="1:23">
      <c r="C29" s="2"/>
    </row>
    <row r="30" spans="1:23">
      <c r="C30" s="2"/>
    </row>
  </sheetData>
  <mergeCells count="1">
    <mergeCell ref="C17:D17"/>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 ST. PAUL'S, CRAMLINGTON
TYPE 7 - 3B5P SEMI DETACHED
&amp;R&amp;"Arial,Bold"
01 - Substructure&amp;"Arial,Regular"
</oddHeader>
    <oddFooter>&amp;C&amp;"Arial,Bold"&amp;A/&amp;P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W32"/>
  <sheetViews>
    <sheetView showGridLines="0" showZeros="0" zoomScaleNormal="100" zoomScaleSheetLayoutView="100" workbookViewId="0">
      <selection activeCell="H21" sqref="H21"/>
    </sheetView>
  </sheetViews>
  <sheetFormatPr defaultRowHeight="12"/>
  <cols>
    <col min="1" max="1" width="6.28515625" style="21" customWidth="1"/>
    <col min="2" max="2" width="0.28515625" style="21" customWidth="1"/>
    <col min="3" max="3" width="47.140625" style="20" customWidth="1"/>
    <col min="4" max="4" width="9.7109375" style="20" customWidth="1"/>
    <col min="5" max="5" width="9" style="40" customWidth="1"/>
    <col min="6" max="6" width="6.140625" style="6" customWidth="1"/>
    <col min="7" max="7" width="6.7109375" style="2" customWidth="1"/>
    <col min="8" max="8" width="13.7109375" style="2" customWidth="1"/>
    <col min="9" max="11" width="6.140625" style="36" customWidth="1"/>
    <col min="12" max="18" width="6.140625" style="37" customWidth="1"/>
    <col min="19" max="19" width="6.7109375" style="5" customWidth="1"/>
    <col min="20" max="20" width="6.140625" style="5" customWidth="1"/>
    <col min="21" max="21" width="6.140625" style="2" customWidth="1"/>
    <col min="22" max="22" width="7.28515625" style="2" customWidth="1"/>
    <col min="23" max="16384" width="9.140625" style="2"/>
  </cols>
  <sheetData>
    <row r="1" spans="1:18">
      <c r="A1" s="11"/>
      <c r="B1" s="12"/>
      <c r="C1" s="13" t="s">
        <v>0</v>
      </c>
      <c r="D1" s="14"/>
      <c r="E1" s="34"/>
      <c r="F1" s="4"/>
      <c r="G1" s="3"/>
      <c r="H1" s="16"/>
      <c r="I1" s="35"/>
      <c r="J1" s="35"/>
      <c r="K1" s="35"/>
      <c r="L1" s="35"/>
      <c r="M1" s="35"/>
      <c r="N1" s="35"/>
      <c r="O1" s="35"/>
      <c r="P1" s="35"/>
      <c r="Q1" s="35"/>
      <c r="R1" s="35"/>
    </row>
    <row r="2" spans="1:18">
      <c r="A2" s="11"/>
      <c r="B2" s="12"/>
      <c r="C2" s="13"/>
      <c r="D2" s="14"/>
      <c r="E2" s="34"/>
      <c r="F2" s="4"/>
      <c r="G2" s="3"/>
      <c r="H2" s="16"/>
    </row>
    <row r="3" spans="1:18">
      <c r="A3" s="11"/>
      <c r="B3" s="12"/>
      <c r="C3" s="24" t="s">
        <v>1</v>
      </c>
      <c r="D3" s="17"/>
      <c r="E3" s="38"/>
      <c r="F3" s="19"/>
      <c r="G3" s="3"/>
      <c r="H3" s="16"/>
    </row>
    <row r="4" spans="1:18">
      <c r="A4" s="11"/>
      <c r="B4" s="12"/>
      <c r="D4" s="17"/>
      <c r="E4" s="38"/>
      <c r="F4" s="19"/>
      <c r="G4" s="3"/>
      <c r="H4" s="16"/>
    </row>
    <row r="5" spans="1:18" ht="24">
      <c r="A5" s="11"/>
      <c r="B5" s="12"/>
      <c r="C5" s="25" t="s">
        <v>2</v>
      </c>
      <c r="D5" s="17"/>
      <c r="E5" s="38"/>
      <c r="F5" s="19"/>
      <c r="G5" s="3"/>
      <c r="H5" s="16"/>
    </row>
    <row r="6" spans="1:18">
      <c r="A6" s="11"/>
      <c r="B6" s="12"/>
      <c r="D6" s="17"/>
      <c r="E6" s="38"/>
      <c r="F6" s="19"/>
      <c r="G6" s="3"/>
      <c r="H6" s="16"/>
    </row>
    <row r="7" spans="1:18">
      <c r="A7" s="11"/>
      <c r="B7" s="12"/>
      <c r="C7" s="23" t="s">
        <v>3</v>
      </c>
      <c r="D7" s="17"/>
      <c r="E7" s="38"/>
      <c r="F7" s="19"/>
      <c r="G7" s="3"/>
      <c r="H7" s="16"/>
    </row>
    <row r="8" spans="1:18">
      <c r="A8" s="11"/>
      <c r="B8" s="12"/>
      <c r="C8" s="23"/>
      <c r="D8" s="17"/>
      <c r="E8" s="38"/>
      <c r="F8" s="19"/>
      <c r="G8" s="3"/>
      <c r="H8" s="16"/>
    </row>
    <row r="9" spans="1:18" ht="24">
      <c r="A9" s="11">
        <v>1</v>
      </c>
      <c r="B9" s="12"/>
      <c r="C9" s="22" t="s">
        <v>4</v>
      </c>
      <c r="D9" s="17"/>
      <c r="E9" s="38">
        <v>63.49</v>
      </c>
      <c r="F9" s="19" t="s">
        <v>5</v>
      </c>
      <c r="G9" s="3" t="e">
        <f>Summary!#REF!</f>
        <v>#REF!</v>
      </c>
      <c r="H9" s="45" t="e">
        <f>G9*E9</f>
        <v>#REF!</v>
      </c>
    </row>
    <row r="10" spans="1:18">
      <c r="A10" s="11"/>
      <c r="B10" s="12"/>
      <c r="C10" s="22"/>
      <c r="D10" s="17"/>
      <c r="E10" s="38"/>
      <c r="F10" s="19"/>
      <c r="G10" s="3"/>
      <c r="H10" s="16"/>
    </row>
    <row r="11" spans="1:18" ht="24">
      <c r="A11" s="11">
        <f>1+A9</f>
        <v>2</v>
      </c>
      <c r="B11" s="12"/>
      <c r="C11" s="22" t="s">
        <v>11</v>
      </c>
      <c r="D11" s="17"/>
      <c r="E11" s="38">
        <v>16.079999999999998</v>
      </c>
      <c r="F11" s="19" t="s">
        <v>5</v>
      </c>
      <c r="G11" s="3" t="e">
        <f>Summary!#REF!</f>
        <v>#REF!</v>
      </c>
      <c r="H11" s="45" t="e">
        <f>G11*E11</f>
        <v>#REF!</v>
      </c>
    </row>
    <row r="12" spans="1:18">
      <c r="A12" s="11"/>
      <c r="B12" s="12"/>
      <c r="C12" s="22"/>
      <c r="D12" s="17"/>
      <c r="E12" s="38"/>
      <c r="F12" s="19"/>
      <c r="G12" s="3"/>
      <c r="H12" s="16"/>
    </row>
    <row r="13" spans="1:18">
      <c r="A13" s="11"/>
      <c r="B13" s="12"/>
      <c r="C13" s="26" t="s">
        <v>6</v>
      </c>
      <c r="D13" s="17"/>
      <c r="E13" s="38"/>
      <c r="F13" s="4"/>
      <c r="G13" s="3"/>
      <c r="H13" s="16"/>
    </row>
    <row r="14" spans="1:18">
      <c r="A14" s="11"/>
      <c r="B14" s="12"/>
      <c r="C14" s="1"/>
      <c r="D14" s="17"/>
      <c r="E14" s="38"/>
      <c r="F14" s="4"/>
      <c r="G14" s="3"/>
      <c r="H14" s="16"/>
    </row>
    <row r="15" spans="1:18">
      <c r="A15" s="11"/>
      <c r="B15" s="12"/>
      <c r="C15" s="27" t="s">
        <v>7</v>
      </c>
      <c r="D15" s="28"/>
      <c r="E15" s="38"/>
      <c r="F15" s="4"/>
      <c r="G15" s="3"/>
      <c r="H15" s="16"/>
    </row>
    <row r="16" spans="1:18">
      <c r="A16" s="11"/>
      <c r="B16" s="12"/>
      <c r="C16" s="1"/>
      <c r="D16" s="28"/>
      <c r="E16" s="38"/>
      <c r="F16" s="4"/>
      <c r="G16" s="3"/>
      <c r="H16" s="16"/>
    </row>
    <row r="17" spans="1:23" ht="24">
      <c r="A17" s="11">
        <f>1+A11</f>
        <v>3</v>
      </c>
      <c r="B17" s="12"/>
      <c r="C17" s="29" t="s">
        <v>8</v>
      </c>
      <c r="D17" s="28"/>
      <c r="E17" s="38">
        <v>24</v>
      </c>
      <c r="F17" s="4" t="s">
        <v>9</v>
      </c>
      <c r="G17" s="3" t="e">
        <f>Summary!#REF!</f>
        <v>#REF!</v>
      </c>
      <c r="H17" s="45" t="e">
        <f>G17*E17</f>
        <v>#REF!</v>
      </c>
      <c r="N17" s="2"/>
      <c r="P17" s="2"/>
    </row>
    <row r="18" spans="1:23">
      <c r="A18" s="11"/>
      <c r="B18" s="12"/>
      <c r="C18" s="30"/>
      <c r="D18" s="28"/>
      <c r="E18" s="38"/>
      <c r="F18" s="4"/>
      <c r="G18" s="3"/>
      <c r="H18" s="16"/>
    </row>
    <row r="19" spans="1:23" ht="13.15" customHeight="1" thickBot="1">
      <c r="A19" s="11"/>
      <c r="C19" s="257" t="s">
        <v>10</v>
      </c>
      <c r="D19" s="257"/>
      <c r="E19" s="38"/>
      <c r="F19" s="4"/>
      <c r="G19" s="3"/>
      <c r="H19" s="159" t="e">
        <f>SUM(H9:H18)</f>
        <v>#REF!</v>
      </c>
    </row>
    <row r="20" spans="1:23" ht="12.75" thickTop="1">
      <c r="A20" s="158"/>
      <c r="B20" s="151"/>
      <c r="C20" s="152"/>
      <c r="D20" s="153"/>
      <c r="E20" s="154"/>
      <c r="F20" s="155"/>
      <c r="G20" s="156"/>
      <c r="H20" s="157"/>
      <c r="L20" s="36"/>
      <c r="M20" s="36"/>
      <c r="N20" s="36"/>
      <c r="O20" s="36"/>
      <c r="P20" s="36"/>
      <c r="Q20" s="36"/>
      <c r="R20" s="36"/>
      <c r="S20" s="36"/>
      <c r="T20" s="36"/>
      <c r="U20" s="36"/>
      <c r="V20" s="36"/>
    </row>
    <row r="21" spans="1:23">
      <c r="C21" s="2"/>
      <c r="I21" s="41"/>
      <c r="J21" s="41"/>
      <c r="K21" s="41"/>
      <c r="L21" s="41"/>
      <c r="M21" s="41"/>
      <c r="N21" s="41"/>
      <c r="O21" s="41"/>
      <c r="P21" s="41"/>
      <c r="Q21" s="41"/>
      <c r="R21" s="41"/>
      <c r="S21" s="41"/>
      <c r="T21" s="41"/>
      <c r="U21" s="41"/>
      <c r="V21" s="41"/>
      <c r="W21" s="41"/>
    </row>
    <row r="22" spans="1:23">
      <c r="C22" s="2"/>
      <c r="E22" s="2"/>
      <c r="L22" s="36"/>
      <c r="M22" s="36"/>
      <c r="N22" s="36"/>
      <c r="O22" s="36"/>
      <c r="P22" s="36"/>
      <c r="Q22" s="36"/>
      <c r="R22" s="36"/>
      <c r="S22" s="36"/>
      <c r="T22" s="36"/>
    </row>
    <row r="23" spans="1:23">
      <c r="C23" s="2"/>
    </row>
    <row r="24" spans="1:23">
      <c r="C24" s="2"/>
    </row>
    <row r="25" spans="1:23">
      <c r="C25" s="2"/>
    </row>
    <row r="26" spans="1:23">
      <c r="C26" s="2"/>
      <c r="L26" s="36"/>
      <c r="M26" s="36"/>
      <c r="N26" s="36"/>
      <c r="O26" s="36"/>
      <c r="P26" s="36"/>
      <c r="Q26" s="36"/>
      <c r="R26" s="36"/>
      <c r="S26" s="36"/>
    </row>
    <row r="27" spans="1:23">
      <c r="C27" s="2"/>
      <c r="L27" s="36"/>
      <c r="M27" s="36"/>
      <c r="N27" s="36"/>
      <c r="O27" s="36"/>
      <c r="P27" s="36"/>
      <c r="Q27" s="36"/>
      <c r="R27" s="36"/>
      <c r="S27" s="36"/>
    </row>
    <row r="28" spans="1:23">
      <c r="C28" s="2"/>
      <c r="L28" s="36"/>
      <c r="M28" s="36"/>
      <c r="N28" s="36"/>
      <c r="O28" s="36"/>
      <c r="P28" s="36"/>
      <c r="Q28" s="36"/>
      <c r="R28" s="36"/>
      <c r="S28" s="36"/>
    </row>
    <row r="29" spans="1:23">
      <c r="C29" s="2"/>
    </row>
    <row r="30" spans="1:23">
      <c r="C30" s="2"/>
    </row>
    <row r="31" spans="1:23">
      <c r="C31" s="2"/>
    </row>
    <row r="32" spans="1:23">
      <c r="C32" s="2"/>
    </row>
  </sheetData>
  <mergeCells count="1">
    <mergeCell ref="C19:D19"/>
  </mergeCells>
  <printOptions verticalCentered="1"/>
  <pageMargins left="0.23622047244094491" right="0.23622047244094491" top="0.78740157480314965" bottom="0.59055118110236227" header="0.31496062992125984" footer="0.31496062992125984"/>
  <pageSetup paperSize="9" scale="96" fitToWidth="60" orientation="portrait" r:id="rId1"/>
  <headerFooter alignWithMargins="0">
    <oddHeader xml:space="preserve">&amp;L&amp;"Arial,Bold"HOUSING DEVELOPMENT, ST. PAUL'S, CRAMLINGTON
TYPE 4 - 3B6P DETACHED
&amp;R&amp;"Arial,Bold"
01 - Substructure&amp;"Arial,Regular"
</oddHeader>
    <oddFooter>&amp;C&amp;"Arial,Bold"&amp;A/&amp;P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1FA591FBEA4458AB8F8C125FA517F" ma:contentTypeVersion="27" ma:contentTypeDescription="Create a new document." ma:contentTypeScope="" ma:versionID="80e1c24001126a42bd85067dd769747d">
  <xsd:schema xmlns:xsd="http://www.w3.org/2001/XMLSchema" xmlns:xs="http://www.w3.org/2001/XMLSchema" xmlns:p="http://schemas.microsoft.com/office/2006/metadata/properties" xmlns:ns1="http://schemas.microsoft.com/sharepoint/v3" xmlns:ns2="5463e1ec-1b19-4653-920e-8e0a1cb9f16e" xmlns:ns3="c618ec15-e105-4a2d-8d61-1b82b52e01db" targetNamespace="http://schemas.microsoft.com/office/2006/metadata/properties" ma:root="true" ma:fieldsID="875c4e94d4060e7b0f93c0169e7a7709" ns1:_="" ns2:_="" ns3:_="">
    <xsd:import namespace="http://schemas.microsoft.com/sharepoint/v3"/>
    <xsd:import namespace="5463e1ec-1b19-4653-920e-8e0a1cb9f16e"/>
    <xsd:import namespace="c618ec15-e105-4a2d-8d61-1b82b52e01d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element ref="ns1:_ip_UnifiedCompliancePolicyProperties" minOccurs="0"/>
                <xsd:element ref="ns1:_ip_UnifiedCompliancePolicyUIAction" minOccurs="0"/>
                <xsd:element ref="ns3:MediaServiceSearchProperties" minOccurs="0"/>
                <xsd:element ref="ns3:MediaServiceObjectDetectorVersions" minOccurs="0"/>
                <xsd:element ref="ns3:Run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3e1ec-1b19-4653-920e-8e0a1cb9f1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4c580af-7708-45ce-92d6-3212063e9b1f}" ma:internalName="TaxCatchAll" ma:showField="CatchAllData" ma:web="5463e1ec-1b19-4653-920e-8e0a1cb9f1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18ec15-e105-4a2d-8d61-1b82b52e01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RunFlow" ma:index="28" nillable="true" ma:displayName="RunFlow" ma:format="Dropdown" ma:internalName="RunFlow">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c618ec15-e105-4a2d-8d61-1b82b52e01db">
      <Terms xmlns="http://schemas.microsoft.com/office/infopath/2007/PartnerControls"/>
    </lcf76f155ced4ddcb4097134ff3c332f>
    <TaxCatchAll xmlns="5463e1ec-1b19-4653-920e-8e0a1cb9f16e" xsi:nil="true"/>
    <_ip_UnifiedCompliancePolicyUIAction xmlns="http://schemas.microsoft.com/sharepoint/v3" xsi:nil="true"/>
    <_ip_UnifiedCompliancePolicyProperties xmlns="http://schemas.microsoft.com/sharepoint/v3" xsi:nil="true"/>
    <RunFlow xmlns="c618ec15-e105-4a2d-8d61-1b82b52e01db" xsi:nil="true"/>
  </documentManagement>
</p:properties>
</file>

<file path=customXml/itemProps1.xml><?xml version="1.0" encoding="utf-8"?>
<ds:datastoreItem xmlns:ds="http://schemas.openxmlformats.org/officeDocument/2006/customXml" ds:itemID="{7518D960-5E57-4889-AE30-20A46DFA6FEB}"/>
</file>

<file path=customXml/itemProps2.xml><?xml version="1.0" encoding="utf-8"?>
<ds:datastoreItem xmlns:ds="http://schemas.openxmlformats.org/officeDocument/2006/customXml" ds:itemID="{3EF2D122-01C1-42D0-BF80-8EAE15308A27}"/>
</file>

<file path=customXml/itemProps3.xml><?xml version="1.0" encoding="utf-8"?>
<ds:datastoreItem xmlns:ds="http://schemas.openxmlformats.org/officeDocument/2006/customXml" ds:itemID="{A4D92F75-9F58-44F6-B424-75BB1E2ACCF7}"/>
</file>

<file path=customXml/itemProps4.xml><?xml version="1.0" encoding="utf-8"?>
<ds:datastoreItem xmlns:ds="http://schemas.openxmlformats.org/officeDocument/2006/customXml" ds:itemID="{3DCEB405-6312-4066-B9FD-288C5940AE55}"/>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Naylor</dc:creator>
  <cp:keywords/>
  <dc:description/>
  <cp:lastModifiedBy>Clara Riach</cp:lastModifiedBy>
  <cp:revision/>
  <dcterms:created xsi:type="dcterms:W3CDTF">2012-05-11T12:40:16Z</dcterms:created>
  <dcterms:modified xsi:type="dcterms:W3CDTF">2024-06-18T13:31:15Z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Paul Williams</vt:lpwstr>
  </property>
  <property fmtid="{D5CDD505-2E9C-101B-9397-08002B2CF9AE}" pid="3" name="Order">
    <vt:lpwstr>100.000000000000</vt:lpwstr>
  </property>
  <property fmtid="{D5CDD505-2E9C-101B-9397-08002B2CF9AE}" pid="4" name="display_urn:schemas-microsoft-com:office:office#Author">
    <vt:lpwstr>Paul Williams</vt:lpwstr>
  </property>
  <property fmtid="{D5CDD505-2E9C-101B-9397-08002B2CF9AE}" pid="5" name="ContentTypeId">
    <vt:lpwstr>0x01010094E1FA591FBEA4458AB8F8C125FA517F</vt:lpwstr>
  </property>
  <property fmtid="{D5CDD505-2E9C-101B-9397-08002B2CF9AE}" pid="6" name="MediaServiceImageTags">
    <vt:lpwstr/>
  </property>
</Properties>
</file>