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B:\CSU\Safer and Stronger Communities\Community Safety Drug Action Team\FDixon\3 PH work\Digtal\"/>
    </mc:Choice>
  </mc:AlternateContent>
  <xr:revisionPtr revIDLastSave="0" documentId="8_{66F2D7AA-F738-4E35-800E-64D1BE702A8B}" xr6:coauthVersionLast="41" xr6:coauthVersionMax="41" xr10:uidLastSave="{00000000-0000-0000-0000-000000000000}"/>
  <workbookProtection lockStructure="1"/>
  <bookViews>
    <workbookView xWindow="16284" yWindow="-1140" windowWidth="23256" windowHeight="12576" firstSheet="1" activeTab="1" xr2:uid="{00000000-000D-0000-FFFF-FFFF00000000}"/>
  </bookViews>
  <sheets>
    <sheet name="Revision History" sheetId="9" state="hidden" r:id="rId1"/>
    <sheet name="Quarter 1" sheetId="1" r:id="rId2"/>
    <sheet name="Quarter 2" sheetId="4" r:id="rId3"/>
    <sheet name="Quarter 3" sheetId="2" r:id="rId4"/>
    <sheet name="Quarter 4" sheetId="3" r:id="rId5"/>
    <sheet name="Summary" sheetId="5" r:id="rId6"/>
    <sheet name="Definitions" sheetId="7" r:id="rId7"/>
    <sheet name="backsheet" sheetId="8" state="hidden" r:id="rId8"/>
  </sheets>
  <definedNames>
    <definedName name="_xlnm._FilterDatabase" localSheetId="7" hidden="1">backsheet!$A$1:$G$877</definedName>
    <definedName name="_xlnm.Print_Area" localSheetId="1">'Quarter 1'!$A$1:$J$260</definedName>
    <definedName name="_xlnm.Print_Area" localSheetId="2">'Quarter 2'!$A$1:$J$262</definedName>
    <definedName name="_xlnm.Print_Area" localSheetId="3">'Quarter 3'!$A$1:$J$262</definedName>
    <definedName name="_xlnm.Print_Area" localSheetId="4">'Quarter 4'!$A$1:$J$262</definedName>
    <definedName name="Q1Totals">'Quarter 1'!$C$49:$H$49,'Quarter 1'!$E$46:$E$48,'Quarter 1'!$H$46:$H$48,'Quarter 1'!$E$52:$E$55,'Quarter 1'!$H$52:$H$55,'Quarter 1'!$C$56:$H$56,'Quarter 1'!$E$59:$E$62,'Quarter 1'!$H$59:$H$62,'Quarter 1'!$C$63:$H$63,'Quarter 1'!$E$66:$E$68,'Quarter 1'!$H$66:$H$68,'Quarter 1'!$C$69:$H$69,'Quarter 1'!$E$72:$E$73,'Quarter 1'!$H$72:$H$73,'Quarter 1'!$C$74:$H$74,'Quarter 1'!$E$77,'Quarter 1'!$H$77,'Quarter 1'!$C$79:$H$79,'Quarter 1'!$C$88:$H$88,'Quarter 1'!$C$89:$C$91,'Quarter 1'!$C$93,'Quarter 1'!$C$101:$H$101,'Quarter 1'!$C$102:$C$104,'Quarter 1'!$C$106,'Quarter 1'!$C$118,'Quarter 1'!$C$156:$D$156,'Quarter 1'!$C$183:$D$183,'Quarter 1'!$D$207:$E$207,'Quarter 1'!$D$235:$E$235</definedName>
    <definedName name="Q2Totals">'Quarter 2'!$E$46:$E$48,'Quarter 2'!$H$46:$H$48,'Quarter 2'!$C$49:$H$49,'Quarter 2'!$E$52:$E$55,'Quarter 2'!$H$52:$H$55,'Quarter 2'!$C$56:$H$56,'Quarter 2'!$E$59:$E$62,'Quarter 2'!$H$59:$H$62,'Quarter 2'!$C$63:$H$63,'Quarter 2'!$E$66:$E$68,'Quarter 2'!$H$66:$H$68,'Quarter 2'!$C$69:$H$69,'Quarter 2'!$E$72:$E$73,'Quarter 2'!$H$72:$H$73,'Quarter 2'!$C$74:$H$74,'Quarter 2'!$E$77,'Quarter 2'!$H$77,'Quarter 2'!$C$79:$H$79,'Quarter 2'!$C$88:$H$88,'Quarter 2'!$C$89:$C$91,'Quarter 2'!$C$93,'Quarter 2'!$C$101:$H$101,'Quarter 2'!$C$102:$C$104,'Quarter 2'!$C$106,'Quarter 2'!$C$118,'Quarter 2'!$C$156:$D$156,'Quarter 2'!$C$183:$D$183,'Quarter 2'!$D$207:$E$207,'Quarter 2'!$D$235:$E$235</definedName>
    <definedName name="Q3Totals">'Quarter 3'!$E$46:$E$48,'Quarter 3'!$H$46:$H$48,'Quarter 3'!$C$49:$H$49,'Quarter 3'!$E$52:$E$55,'Quarter 3'!$H$52:$H$55,'Quarter 3'!$C$56:$H$56,'Quarter 3'!$E$59:$E$62,'Quarter 3'!$H$59:$H$62,'Quarter 3'!$C$63:$H$63,'Quarter 3'!$E$66:$E$68,'Quarter 3'!$H$66:$H$68,'Quarter 3'!$C$69:$H$69,'Quarter 3'!$E$72:$E$73,'Quarter 3'!$H$72:$H$73,'Quarter 3'!$C$74:$H$74,'Quarter 3'!$E$77,'Quarter 3'!$H$77,'Quarter 3'!$C$79:$H$79,'Quarter 3'!$C$88:$H$88,'Quarter 3'!$C$89:$C$91,'Quarter 3'!$C$93,'Quarter 3'!$C$101:$H$101,'Quarter 3'!$C$102:$C$104,'Quarter 3'!$C$106,'Quarter 3'!$C$118,'Quarter 3'!$C$156:$D$156,'Quarter 3'!$C$183:$D$183,'Quarter 3'!$D$207:$E$207,'Quarter 3'!$D$235:$E$235</definedName>
    <definedName name="Q4Totals">'Quarter 4'!$A$1,'Quarter 4'!$E$46:$E$48,'Quarter 4'!$H$46:$H$48,'Quarter 4'!$C$49:$H$49,'Quarter 4'!$E$52:$E$55,'Quarter 4'!$H$52:$H$55,'Quarter 4'!$C$56:$H$56,'Quarter 4'!$E$59:$E$62,'Quarter 4'!$H$59:$H$62,'Quarter 4'!$C$63:$H$63,'Quarter 4'!$E$66:$E$68,'Quarter 4'!$H$66:$H$68,'Quarter 4'!$C$69:$H$69,'Quarter 4'!$E$72:$E$73,'Quarter 4'!$H$72:$H$73,'Quarter 4'!$C$74:$H$74,'Quarter 4'!$E$77,'Quarter 4'!$H$77,'Quarter 4'!$C$79:$H$79,'Quarter 4'!$C$88:$H$88,'Quarter 4'!$C$89:$C$91,'Quarter 4'!$C$93,'Quarter 4'!$C$101:$H$101,'Quarter 4'!$C$102:$C$104,'Quarter 4'!$C$106,'Quarter 4'!$C$118,'Quarter 4'!$C$156:$D$156,'Quarter 4'!$C$183:$D$183,'Quarter 4'!$D$207:$E$207,'Quarter 4'!$D$235:$E$235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7" i="1" l="1"/>
  <c r="E235" i="2"/>
  <c r="E235" i="1"/>
  <c r="C49" i="1"/>
  <c r="K82" i="1"/>
  <c r="F877" i="8"/>
  <c r="G876" i="8"/>
  <c r="F876" i="8"/>
  <c r="G875" i="8"/>
  <c r="F875" i="8"/>
  <c r="F874" i="8"/>
  <c r="G873" i="8"/>
  <c r="F873" i="8"/>
  <c r="G872" i="8"/>
  <c r="F872" i="8"/>
  <c r="G871" i="8"/>
  <c r="F871" i="8"/>
  <c r="G870" i="8"/>
  <c r="F870" i="8"/>
  <c r="G869" i="8"/>
  <c r="F869" i="8"/>
  <c r="G868" i="8"/>
  <c r="F868" i="8"/>
  <c r="G867" i="8"/>
  <c r="F867" i="8"/>
  <c r="G866" i="8"/>
  <c r="F866" i="8"/>
  <c r="G865" i="8"/>
  <c r="F865" i="8"/>
  <c r="G864" i="8"/>
  <c r="F864" i="8"/>
  <c r="G863" i="8"/>
  <c r="F863" i="8"/>
  <c r="G862" i="8"/>
  <c r="F862" i="8"/>
  <c r="G861" i="8"/>
  <c r="F861" i="8"/>
  <c r="G860" i="8"/>
  <c r="F860" i="8"/>
  <c r="G859" i="8"/>
  <c r="F859" i="8"/>
  <c r="G858" i="8"/>
  <c r="F858" i="8"/>
  <c r="F857" i="8"/>
  <c r="F856" i="8"/>
  <c r="F855" i="8"/>
  <c r="F854" i="8"/>
  <c r="F853" i="8"/>
  <c r="F852" i="8"/>
  <c r="F851" i="8"/>
  <c r="F850" i="8"/>
  <c r="F849" i="8"/>
  <c r="F848" i="8"/>
  <c r="F847" i="8"/>
  <c r="F846" i="8"/>
  <c r="F845" i="8"/>
  <c r="F844" i="8"/>
  <c r="F843" i="8"/>
  <c r="F842" i="8"/>
  <c r="G841" i="8"/>
  <c r="F841" i="8"/>
  <c r="G840" i="8"/>
  <c r="F840" i="8"/>
  <c r="G839" i="8"/>
  <c r="F839" i="8"/>
  <c r="G838" i="8"/>
  <c r="F838" i="8"/>
  <c r="G837" i="8"/>
  <c r="F837" i="8"/>
  <c r="G836" i="8"/>
  <c r="F836" i="8"/>
  <c r="G835" i="8"/>
  <c r="F835" i="8"/>
  <c r="G834" i="8"/>
  <c r="F834" i="8"/>
  <c r="G833"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6" i="8"/>
  <c r="F775" i="8"/>
  <c r="F774" i="8"/>
  <c r="F773" i="8"/>
  <c r="F772" i="8"/>
  <c r="F771" i="8"/>
  <c r="F770" i="8"/>
  <c r="F769" i="8"/>
  <c r="F768" i="8"/>
  <c r="F767" i="8"/>
  <c r="F766" i="8"/>
  <c r="F765" i="8"/>
  <c r="F764" i="8"/>
  <c r="F763" i="8"/>
  <c r="F762" i="8"/>
  <c r="F761" i="8"/>
  <c r="F760" i="8"/>
  <c r="F759" i="8"/>
  <c r="F758" i="8"/>
  <c r="F757" i="8"/>
  <c r="F751" i="8"/>
  <c r="F750" i="8"/>
  <c r="F749" i="8"/>
  <c r="F748" i="8"/>
  <c r="F747" i="8"/>
  <c r="F746" i="8"/>
  <c r="F745" i="8"/>
  <c r="F744" i="8"/>
  <c r="F743" i="8"/>
  <c r="F742" i="8"/>
  <c r="F741" i="8"/>
  <c r="F740" i="8"/>
  <c r="F739" i="8"/>
  <c r="F738" i="8"/>
  <c r="F737" i="8"/>
  <c r="F736" i="8"/>
  <c r="F735" i="8"/>
  <c r="F734" i="8"/>
  <c r="F733" i="8"/>
  <c r="F732"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G657" i="8"/>
  <c r="F657" i="8"/>
  <c r="G656" i="8"/>
  <c r="F656" i="8"/>
  <c r="F655" i="8"/>
  <c r="G654" i="8"/>
  <c r="F654" i="8"/>
  <c r="G653" i="8"/>
  <c r="F653" i="8"/>
  <c r="G652" i="8"/>
  <c r="F652" i="8"/>
  <c r="G651" i="8"/>
  <c r="F651" i="8"/>
  <c r="G650" i="8"/>
  <c r="F650" i="8"/>
  <c r="G649" i="8"/>
  <c r="F649" i="8"/>
  <c r="G648" i="8"/>
  <c r="F648" i="8"/>
  <c r="G647" i="8"/>
  <c r="F647" i="8"/>
  <c r="G646" i="8"/>
  <c r="F646" i="8"/>
  <c r="G645" i="8"/>
  <c r="F645" i="8"/>
  <c r="G644" i="8"/>
  <c r="F644" i="8"/>
  <c r="G643" i="8"/>
  <c r="F643" i="8"/>
  <c r="G642" i="8"/>
  <c r="F642" i="8"/>
  <c r="G641" i="8"/>
  <c r="F641" i="8"/>
  <c r="G640" i="8"/>
  <c r="F640" i="8"/>
  <c r="G639" i="8"/>
  <c r="F639" i="8"/>
  <c r="F638" i="8"/>
  <c r="F637" i="8"/>
  <c r="F636" i="8"/>
  <c r="F635" i="8"/>
  <c r="F634" i="8"/>
  <c r="F633" i="8"/>
  <c r="F632" i="8"/>
  <c r="F631" i="8"/>
  <c r="F630" i="8"/>
  <c r="F629" i="8"/>
  <c r="F628" i="8"/>
  <c r="F627" i="8"/>
  <c r="F626" i="8"/>
  <c r="F625" i="8"/>
  <c r="F624" i="8"/>
  <c r="F623" i="8"/>
  <c r="G622" i="8"/>
  <c r="F622" i="8"/>
  <c r="G621" i="8"/>
  <c r="F621" i="8"/>
  <c r="G620" i="8"/>
  <c r="F620" i="8"/>
  <c r="G619" i="8"/>
  <c r="F619" i="8"/>
  <c r="G618" i="8"/>
  <c r="F618" i="8"/>
  <c r="G617" i="8"/>
  <c r="F617" i="8"/>
  <c r="G616" i="8"/>
  <c r="F616" i="8"/>
  <c r="G615" i="8"/>
  <c r="F615" i="8"/>
  <c r="G614"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7" i="8"/>
  <c r="F556" i="8"/>
  <c r="F555" i="8"/>
  <c r="F554" i="8"/>
  <c r="F553" i="8"/>
  <c r="F552" i="8"/>
  <c r="F551" i="8"/>
  <c r="F550" i="8"/>
  <c r="F549" i="8"/>
  <c r="F548" i="8"/>
  <c r="F547" i="8"/>
  <c r="F546" i="8"/>
  <c r="F545" i="8"/>
  <c r="F544" i="8"/>
  <c r="F543" i="8"/>
  <c r="F542" i="8"/>
  <c r="F541" i="8"/>
  <c r="F540" i="8"/>
  <c r="F539" i="8"/>
  <c r="F538" i="8"/>
  <c r="F532" i="8"/>
  <c r="F531" i="8"/>
  <c r="F530" i="8"/>
  <c r="F529" i="8"/>
  <c r="F528" i="8"/>
  <c r="F527" i="8"/>
  <c r="F526" i="8"/>
  <c r="F525" i="8"/>
  <c r="F524" i="8"/>
  <c r="F523" i="8"/>
  <c r="F522" i="8"/>
  <c r="F521" i="8"/>
  <c r="F520" i="8"/>
  <c r="F519" i="8"/>
  <c r="F518" i="8"/>
  <c r="F517" i="8"/>
  <c r="F516" i="8"/>
  <c r="F515" i="8"/>
  <c r="F514" i="8"/>
  <c r="F513"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G438" i="8"/>
  <c r="F438" i="8"/>
  <c r="G437" i="8"/>
  <c r="F437" i="8"/>
  <c r="F436" i="8"/>
  <c r="G435" i="8"/>
  <c r="F435" i="8"/>
  <c r="G434" i="8"/>
  <c r="F434" i="8"/>
  <c r="G433" i="8"/>
  <c r="F433" i="8"/>
  <c r="G432" i="8"/>
  <c r="F432" i="8"/>
  <c r="G431" i="8"/>
  <c r="F431" i="8"/>
  <c r="G430" i="8"/>
  <c r="F430" i="8"/>
  <c r="G429" i="8"/>
  <c r="F429" i="8"/>
  <c r="G428" i="8"/>
  <c r="F428" i="8"/>
  <c r="G427" i="8"/>
  <c r="F427" i="8"/>
  <c r="G426" i="8"/>
  <c r="F426" i="8"/>
  <c r="G425" i="8"/>
  <c r="F425" i="8"/>
  <c r="G424" i="8"/>
  <c r="F424" i="8"/>
  <c r="G423" i="8"/>
  <c r="F423" i="8"/>
  <c r="G422" i="8"/>
  <c r="F422" i="8"/>
  <c r="G421" i="8"/>
  <c r="F421" i="8"/>
  <c r="G420" i="8"/>
  <c r="F420" i="8"/>
  <c r="F419" i="8"/>
  <c r="F418" i="8"/>
  <c r="F417" i="8"/>
  <c r="F416" i="8"/>
  <c r="F415" i="8"/>
  <c r="F414" i="8"/>
  <c r="F413" i="8"/>
  <c r="F412" i="8"/>
  <c r="F411" i="8"/>
  <c r="F410" i="8"/>
  <c r="F409" i="8"/>
  <c r="F408" i="8"/>
  <c r="F407" i="8"/>
  <c r="F406" i="8"/>
  <c r="F405" i="8"/>
  <c r="F404" i="8"/>
  <c r="G403" i="8"/>
  <c r="F403" i="8"/>
  <c r="G402" i="8"/>
  <c r="F402" i="8"/>
  <c r="G401" i="8"/>
  <c r="F401" i="8"/>
  <c r="G400" i="8"/>
  <c r="F400" i="8"/>
  <c r="G399" i="8"/>
  <c r="F399" i="8"/>
  <c r="G398" i="8"/>
  <c r="F398" i="8"/>
  <c r="G397" i="8"/>
  <c r="F397" i="8"/>
  <c r="G396" i="8"/>
  <c r="F396" i="8"/>
  <c r="G395"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8" i="8"/>
  <c r="F337" i="8"/>
  <c r="F336" i="8"/>
  <c r="F335" i="8"/>
  <c r="F334" i="8"/>
  <c r="F333" i="8"/>
  <c r="F332" i="8"/>
  <c r="F331" i="8"/>
  <c r="F330" i="8"/>
  <c r="F329" i="8"/>
  <c r="F328" i="8"/>
  <c r="F327" i="8"/>
  <c r="F326" i="8"/>
  <c r="F325" i="8"/>
  <c r="F324" i="8"/>
  <c r="F323" i="8"/>
  <c r="F322" i="8"/>
  <c r="F321" i="8"/>
  <c r="F320" i="8"/>
  <c r="F319" i="8"/>
  <c r="F313" i="8"/>
  <c r="F312" i="8"/>
  <c r="F311" i="8"/>
  <c r="F310" i="8"/>
  <c r="F309" i="8"/>
  <c r="F308" i="8"/>
  <c r="F307" i="8"/>
  <c r="F306" i="8"/>
  <c r="F305" i="8"/>
  <c r="F304" i="8"/>
  <c r="F303" i="8"/>
  <c r="F302" i="8"/>
  <c r="F301" i="8"/>
  <c r="F300" i="8"/>
  <c r="F299" i="8"/>
  <c r="F298" i="8"/>
  <c r="F297" i="8"/>
  <c r="F296" i="8"/>
  <c r="F295" i="8"/>
  <c r="F294"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G184" i="8"/>
  <c r="G183" i="8"/>
  <c r="G182" i="8"/>
  <c r="G181" i="8"/>
  <c r="G180" i="8"/>
  <c r="G179" i="8"/>
  <c r="G178" i="8"/>
  <c r="G177" i="8"/>
  <c r="G176" i="8"/>
  <c r="G214" i="8"/>
  <c r="G213" i="8"/>
  <c r="G212" i="8"/>
  <c r="G211" i="8"/>
  <c r="G210" i="8"/>
  <c r="G209" i="8"/>
  <c r="G208" i="8"/>
  <c r="G207" i="8"/>
  <c r="G206" i="8"/>
  <c r="G205" i="8"/>
  <c r="G204" i="8"/>
  <c r="G203" i="8"/>
  <c r="G202" i="8"/>
  <c r="G201" i="8"/>
  <c r="G215" i="8"/>
  <c r="G216" i="8"/>
  <c r="G218" i="8"/>
  <c r="G219"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19" i="8"/>
  <c r="F118" i="8"/>
  <c r="F117" i="8"/>
  <c r="F116" i="8"/>
  <c r="F115" i="8"/>
  <c r="F114" i="8"/>
  <c r="F113" i="8"/>
  <c r="F112" i="8"/>
  <c r="F111" i="8"/>
  <c r="F110" i="8"/>
  <c r="F109" i="8"/>
  <c r="F108" i="8"/>
  <c r="F107" i="8"/>
  <c r="F106" i="8"/>
  <c r="F105" i="8"/>
  <c r="F104" i="8"/>
  <c r="F103" i="8"/>
  <c r="F102" i="8"/>
  <c r="F101" i="8"/>
  <c r="F100" i="8"/>
  <c r="F94" i="8"/>
  <c r="F93" i="8"/>
  <c r="F92" i="8"/>
  <c r="F91" i="8"/>
  <c r="F90" i="8"/>
  <c r="F89" i="8"/>
  <c r="F88" i="8"/>
  <c r="F87" i="8"/>
  <c r="F86" i="8"/>
  <c r="F85" i="8"/>
  <c r="F84" i="8"/>
  <c r="F83" i="8"/>
  <c r="F82" i="8"/>
  <c r="F81" i="8"/>
  <c r="F80" i="8"/>
  <c r="F79" i="8"/>
  <c r="F78" i="8"/>
  <c r="F77" i="8"/>
  <c r="F76" i="8"/>
  <c r="F75" i="8"/>
  <c r="F69" i="8"/>
  <c r="F68" i="8"/>
  <c r="F67" i="8"/>
  <c r="F66" i="8"/>
  <c r="F65" i="8"/>
  <c r="F64" i="8"/>
  <c r="F63" i="8"/>
  <c r="F62" i="8"/>
  <c r="F61" i="8"/>
  <c r="F60" i="8"/>
  <c r="F59" i="8"/>
  <c r="F58" i="8"/>
  <c r="F57" i="8"/>
  <c r="F56" i="8"/>
  <c r="F55" i="8"/>
  <c r="F54"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K255" i="3"/>
  <c r="K255" i="2"/>
  <c r="K255" i="4"/>
  <c r="K96" i="3"/>
  <c r="K95" i="3"/>
  <c r="K96" i="2"/>
  <c r="K95" i="2"/>
  <c r="K96" i="4"/>
  <c r="K95" i="4"/>
  <c r="K234" i="3"/>
  <c r="K233" i="3"/>
  <c r="K232" i="3"/>
  <c r="K230" i="3"/>
  <c r="K229" i="3"/>
  <c r="K228" i="3"/>
  <c r="K227" i="3"/>
  <c r="K226" i="3"/>
  <c r="K225" i="3"/>
  <c r="K224" i="3"/>
  <c r="K223" i="3"/>
  <c r="K222" i="3"/>
  <c r="K221" i="3"/>
  <c r="K220" i="3"/>
  <c r="K219" i="3"/>
  <c r="K218" i="3"/>
  <c r="K217" i="3"/>
  <c r="K234" i="2"/>
  <c r="K233" i="2"/>
  <c r="K232" i="2"/>
  <c r="K230" i="2"/>
  <c r="K229" i="2"/>
  <c r="K228" i="2"/>
  <c r="K227" i="2"/>
  <c r="K226" i="2"/>
  <c r="K225" i="2"/>
  <c r="K224" i="2"/>
  <c r="K223" i="2"/>
  <c r="K222" i="2"/>
  <c r="K221" i="2"/>
  <c r="K220" i="2"/>
  <c r="K219" i="2"/>
  <c r="K218" i="2"/>
  <c r="K217" i="2"/>
  <c r="K234" i="4"/>
  <c r="K233" i="4"/>
  <c r="K232" i="4"/>
  <c r="K230" i="4"/>
  <c r="K229" i="4"/>
  <c r="K228" i="4"/>
  <c r="K227" i="4"/>
  <c r="K226" i="4"/>
  <c r="K225" i="4"/>
  <c r="K224" i="4"/>
  <c r="K223" i="4"/>
  <c r="K222" i="4"/>
  <c r="K221" i="4"/>
  <c r="K220" i="4"/>
  <c r="K219" i="4"/>
  <c r="K218" i="4"/>
  <c r="K217" i="4"/>
  <c r="K234" i="1"/>
  <c r="K233" i="1"/>
  <c r="K232" i="1"/>
  <c r="K230" i="1"/>
  <c r="K229" i="1"/>
  <c r="K228" i="1"/>
  <c r="K227" i="1"/>
  <c r="K226" i="1"/>
  <c r="K225" i="1"/>
  <c r="K224" i="1"/>
  <c r="K223" i="1"/>
  <c r="K222" i="1"/>
  <c r="K221" i="1"/>
  <c r="K220" i="1"/>
  <c r="K219" i="1"/>
  <c r="K218" i="1"/>
  <c r="K217" i="1"/>
  <c r="K206" i="3"/>
  <c r="K205" i="3"/>
  <c r="K204" i="3"/>
  <c r="K201" i="3"/>
  <c r="K200" i="3"/>
  <c r="K199" i="3"/>
  <c r="K198" i="3"/>
  <c r="K197" i="3"/>
  <c r="K196" i="3"/>
  <c r="K206" i="2"/>
  <c r="K205" i="2"/>
  <c r="K204" i="2"/>
  <c r="K201" i="2"/>
  <c r="K200" i="2"/>
  <c r="K199" i="2"/>
  <c r="K198" i="2"/>
  <c r="K197" i="2"/>
  <c r="K196" i="2"/>
  <c r="K206" i="4"/>
  <c r="K205" i="4"/>
  <c r="K204" i="4"/>
  <c r="K201" i="4"/>
  <c r="K200" i="4"/>
  <c r="K199" i="4"/>
  <c r="K198" i="4"/>
  <c r="K197" i="4"/>
  <c r="K196" i="4"/>
  <c r="K206" i="1"/>
  <c r="K205" i="1"/>
  <c r="K204" i="1"/>
  <c r="K201" i="1"/>
  <c r="K200" i="1"/>
  <c r="K199" i="1"/>
  <c r="K198" i="1"/>
  <c r="K197" i="1"/>
  <c r="K196" i="1"/>
  <c r="K254" i="3"/>
  <c r="K254" i="2"/>
  <c r="K254" i="4"/>
  <c r="K256" i="3"/>
  <c r="K256" i="2"/>
  <c r="K256" i="4"/>
  <c r="K247" i="3"/>
  <c r="K247" i="2"/>
  <c r="K247" i="4"/>
  <c r="K182" i="3"/>
  <c r="K181" i="3"/>
  <c r="K180" i="3"/>
  <c r="K179" i="3"/>
  <c r="K178" i="3"/>
  <c r="K177" i="3"/>
  <c r="K176" i="3"/>
  <c r="K175" i="3"/>
  <c r="K174" i="3"/>
  <c r="K173" i="3"/>
  <c r="K182" i="2"/>
  <c r="K181" i="2"/>
  <c r="K180" i="2"/>
  <c r="K179" i="2"/>
  <c r="K178" i="2"/>
  <c r="K177" i="2"/>
  <c r="K176" i="2"/>
  <c r="K175" i="2"/>
  <c r="K174" i="2"/>
  <c r="K173" i="2"/>
  <c r="K182" i="4"/>
  <c r="K181" i="4"/>
  <c r="K180" i="4"/>
  <c r="K179" i="4"/>
  <c r="K178" i="4"/>
  <c r="K177" i="4"/>
  <c r="K176" i="4"/>
  <c r="K175" i="4"/>
  <c r="K174" i="4"/>
  <c r="K173" i="4"/>
  <c r="K155" i="3"/>
  <c r="K154" i="3"/>
  <c r="K153" i="3"/>
  <c r="K152" i="3"/>
  <c r="K151" i="3"/>
  <c r="K150" i="3"/>
  <c r="K149" i="3"/>
  <c r="K148" i="3"/>
  <c r="K147" i="3"/>
  <c r="K146" i="3"/>
  <c r="K155" i="2"/>
  <c r="K154" i="2"/>
  <c r="K153" i="2"/>
  <c r="K152" i="2"/>
  <c r="K151" i="2"/>
  <c r="K150" i="2"/>
  <c r="K149" i="2"/>
  <c r="K148" i="2"/>
  <c r="K147" i="2"/>
  <c r="K146" i="2"/>
  <c r="K155" i="4"/>
  <c r="K154" i="4"/>
  <c r="K153" i="4"/>
  <c r="K152" i="4"/>
  <c r="K151" i="4"/>
  <c r="K150" i="4"/>
  <c r="K149" i="4"/>
  <c r="K148" i="4"/>
  <c r="K147" i="4"/>
  <c r="K146" i="4"/>
  <c r="K135" i="3"/>
  <c r="K135" i="2"/>
  <c r="K135" i="4"/>
  <c r="K122" i="3"/>
  <c r="K122" i="2"/>
  <c r="K122" i="4"/>
  <c r="K109" i="3"/>
  <c r="K108" i="3"/>
  <c r="K107" i="3"/>
  <c r="K106" i="3"/>
  <c r="K105" i="3"/>
  <c r="K104" i="3"/>
  <c r="K109" i="2"/>
  <c r="K108" i="2"/>
  <c r="K107" i="2"/>
  <c r="K109" i="4"/>
  <c r="K108" i="4"/>
  <c r="K107" i="4"/>
  <c r="K106" i="2"/>
  <c r="K105" i="2"/>
  <c r="K104" i="2"/>
  <c r="K106" i="4"/>
  <c r="K105" i="4"/>
  <c r="K104" i="4"/>
  <c r="K93" i="3"/>
  <c r="K92" i="3"/>
  <c r="K91" i="3"/>
  <c r="K93" i="2"/>
  <c r="K92" i="2"/>
  <c r="K91" i="2"/>
  <c r="K93" i="4"/>
  <c r="K92" i="4"/>
  <c r="K91" i="4"/>
  <c r="K135" i="1"/>
  <c r="K255" i="1"/>
  <c r="K254" i="1"/>
  <c r="K182" i="1"/>
  <c r="K181" i="1"/>
  <c r="K180" i="1"/>
  <c r="K179" i="1"/>
  <c r="K178" i="1"/>
  <c r="K177" i="1"/>
  <c r="K176" i="1"/>
  <c r="K175" i="1"/>
  <c r="K174" i="1"/>
  <c r="K173" i="1"/>
  <c r="K147" i="1"/>
  <c r="K148" i="1"/>
  <c r="K149" i="1"/>
  <c r="K150" i="1"/>
  <c r="K151" i="1"/>
  <c r="K152" i="1"/>
  <c r="K153" i="1"/>
  <c r="K154" i="1"/>
  <c r="K155" i="1"/>
  <c r="K146" i="1"/>
  <c r="K122" i="1"/>
  <c r="K108" i="1"/>
  <c r="K107" i="1"/>
  <c r="K106" i="1"/>
  <c r="K105" i="1"/>
  <c r="K104" i="1"/>
  <c r="K96" i="1"/>
  <c r="K95" i="1"/>
  <c r="K93" i="1"/>
  <c r="K92" i="1"/>
  <c r="K91" i="1"/>
  <c r="K258" i="4"/>
  <c r="K258" i="1"/>
  <c r="K258" i="3"/>
  <c r="K258" i="2"/>
  <c r="C223" i="5"/>
  <c r="C222" i="5"/>
  <c r="C221" i="5"/>
  <c r="C214" i="5"/>
  <c r="C257" i="3"/>
  <c r="K248" i="3"/>
  <c r="K248" i="2"/>
  <c r="C257" i="2"/>
  <c r="K248" i="4"/>
  <c r="C257" i="4"/>
  <c r="K247" i="1"/>
  <c r="K157" i="3"/>
  <c r="K157" i="2"/>
  <c r="K157" i="4"/>
  <c r="K157" i="1"/>
  <c r="E235" i="3"/>
  <c r="D235" i="3"/>
  <c r="D235" i="2"/>
  <c r="E235" i="4"/>
  <c r="D235" i="4"/>
  <c r="C141" i="5"/>
  <c r="D141" i="5"/>
  <c r="C142" i="5"/>
  <c r="D142" i="5"/>
  <c r="C143" i="5"/>
  <c r="D143" i="5"/>
  <c r="C144" i="5"/>
  <c r="D144" i="5"/>
  <c r="C145" i="5"/>
  <c r="D145" i="5"/>
  <c r="C146" i="5"/>
  <c r="D146" i="5"/>
  <c r="C147" i="5"/>
  <c r="D147" i="5"/>
  <c r="C148" i="5"/>
  <c r="D148" i="5"/>
  <c r="C149" i="5"/>
  <c r="D149" i="5"/>
  <c r="D140" i="5"/>
  <c r="C140" i="5"/>
  <c r="D185" i="5"/>
  <c r="E185" i="5"/>
  <c r="D186" i="5"/>
  <c r="E186" i="5"/>
  <c r="D187" i="5"/>
  <c r="E187" i="5"/>
  <c r="D188" i="5"/>
  <c r="E188" i="5"/>
  <c r="D189" i="5"/>
  <c r="E189" i="5"/>
  <c r="D190" i="5"/>
  <c r="E190" i="5"/>
  <c r="D191" i="5"/>
  <c r="E191" i="5"/>
  <c r="D192" i="5"/>
  <c r="E192" i="5"/>
  <c r="D193" i="5"/>
  <c r="E193" i="5"/>
  <c r="D194" i="5"/>
  <c r="E194" i="5"/>
  <c r="D195" i="5"/>
  <c r="E195" i="5"/>
  <c r="D196" i="5"/>
  <c r="E196" i="5"/>
  <c r="E184" i="5"/>
  <c r="D184" i="5"/>
  <c r="K184" i="2"/>
  <c r="K184" i="3"/>
  <c r="K184" i="4"/>
  <c r="K236" i="2"/>
  <c r="K236" i="3"/>
  <c r="K236" i="4"/>
  <c r="K184" i="1"/>
  <c r="K236" i="1"/>
  <c r="D235" i="1"/>
  <c r="K109" i="1"/>
  <c r="K208" i="1"/>
  <c r="E77" i="1"/>
  <c r="E46" i="1"/>
  <c r="E47" i="1"/>
  <c r="E48" i="1"/>
  <c r="E52" i="1"/>
  <c r="E53" i="1"/>
  <c r="E54" i="1"/>
  <c r="E55" i="1"/>
  <c r="E59" i="1"/>
  <c r="E60" i="1"/>
  <c r="E61" i="1"/>
  <c r="E62" i="1"/>
  <c r="E66" i="1"/>
  <c r="E67" i="1"/>
  <c r="E68" i="1"/>
  <c r="E72" i="1"/>
  <c r="E73" i="1"/>
  <c r="E74" i="1"/>
  <c r="E77" i="4"/>
  <c r="E77" i="2"/>
  <c r="H77" i="1"/>
  <c r="H47" i="1"/>
  <c r="H48" i="1"/>
  <c r="H52" i="1"/>
  <c r="H53" i="1"/>
  <c r="H54" i="1"/>
  <c r="H55" i="1"/>
  <c r="H59" i="1"/>
  <c r="H60" i="1"/>
  <c r="H61" i="1"/>
  <c r="H62" i="1"/>
  <c r="H66" i="1"/>
  <c r="H67" i="1"/>
  <c r="H68" i="1"/>
  <c r="H72" i="1"/>
  <c r="H73" i="1"/>
  <c r="H74" i="1" s="1"/>
  <c r="D49" i="1"/>
  <c r="D56" i="1"/>
  <c r="D63" i="1"/>
  <c r="D69" i="1"/>
  <c r="D74" i="1"/>
  <c r="F49" i="1"/>
  <c r="F56" i="1"/>
  <c r="F63" i="1"/>
  <c r="F69" i="1"/>
  <c r="F74" i="1"/>
  <c r="C56" i="1"/>
  <c r="C63" i="1"/>
  <c r="C69" i="1"/>
  <c r="C74" i="1"/>
  <c r="G56" i="1"/>
  <c r="G63" i="1"/>
  <c r="G69" i="1"/>
  <c r="G74" i="1"/>
  <c r="K83" i="1"/>
  <c r="D101" i="1"/>
  <c r="F95" i="8" s="1"/>
  <c r="E101" i="1"/>
  <c r="F96" i="8" s="1"/>
  <c r="F101" i="1"/>
  <c r="G101" i="1"/>
  <c r="F98" i="8"/>
  <c r="H101" i="1"/>
  <c r="F99" i="8"/>
  <c r="D156" i="1"/>
  <c r="C156" i="1"/>
  <c r="D183" i="1"/>
  <c r="C183" i="1"/>
  <c r="E207" i="1"/>
  <c r="D207" i="1"/>
  <c r="K84" i="1"/>
  <c r="D88" i="1"/>
  <c r="F70" i="8"/>
  <c r="E88" i="1"/>
  <c r="F71" i="8"/>
  <c r="F88" i="1"/>
  <c r="F72" i="8"/>
  <c r="G88" i="1"/>
  <c r="F73" i="8"/>
  <c r="H88" i="1"/>
  <c r="F74" i="8"/>
  <c r="C89" i="1"/>
  <c r="C93" i="1"/>
  <c r="K94" i="1"/>
  <c r="C102" i="1"/>
  <c r="C106" i="1"/>
  <c r="K103" i="1" s="1"/>
  <c r="K119" i="1"/>
  <c r="C118" i="1"/>
  <c r="F120" i="8" s="1"/>
  <c r="C103" i="1"/>
  <c r="K120" i="1" s="1"/>
  <c r="C104" i="1"/>
  <c r="K121" i="1" s="1"/>
  <c r="K124" i="1"/>
  <c r="K137" i="1"/>
  <c r="K83" i="4"/>
  <c r="K83" i="2"/>
  <c r="H61" i="5"/>
  <c r="G61" i="5"/>
  <c r="F61" i="5"/>
  <c r="E61" i="5"/>
  <c r="D61" i="5"/>
  <c r="H74" i="5"/>
  <c r="G74" i="5"/>
  <c r="F74" i="5"/>
  <c r="E74" i="5"/>
  <c r="D74" i="5"/>
  <c r="D71" i="5"/>
  <c r="E71" i="5"/>
  <c r="F71" i="5"/>
  <c r="G71" i="5"/>
  <c r="H71" i="5"/>
  <c r="D72" i="5"/>
  <c r="E72" i="5"/>
  <c r="F72" i="5"/>
  <c r="G72" i="5"/>
  <c r="H72" i="5"/>
  <c r="H70" i="5"/>
  <c r="G70" i="5"/>
  <c r="F70" i="5"/>
  <c r="E70" i="5"/>
  <c r="E69" i="5"/>
  <c r="D70" i="5"/>
  <c r="C88" i="5"/>
  <c r="C89" i="5"/>
  <c r="C87" i="5"/>
  <c r="C91" i="5"/>
  <c r="D103" i="5"/>
  <c r="C103" i="5"/>
  <c r="D114" i="5"/>
  <c r="D115" i="5"/>
  <c r="D116" i="5"/>
  <c r="D117" i="5"/>
  <c r="D118" i="5"/>
  <c r="D119" i="5"/>
  <c r="D120" i="5"/>
  <c r="D121" i="5"/>
  <c r="D122" i="5"/>
  <c r="C114" i="5"/>
  <c r="C115" i="5"/>
  <c r="C116" i="5"/>
  <c r="C117" i="5"/>
  <c r="C118" i="5"/>
  <c r="C119" i="5"/>
  <c r="C120" i="5"/>
  <c r="C121" i="5"/>
  <c r="C122" i="5"/>
  <c r="D113" i="5"/>
  <c r="C113" i="5"/>
  <c r="E164" i="5"/>
  <c r="E165" i="5"/>
  <c r="E166" i="5"/>
  <c r="E167" i="5"/>
  <c r="E168" i="5"/>
  <c r="D164" i="5"/>
  <c r="D165" i="5"/>
  <c r="D166" i="5"/>
  <c r="D167" i="5"/>
  <c r="D168" i="5"/>
  <c r="E163" i="5"/>
  <c r="D163" i="5"/>
  <c r="E172" i="5"/>
  <c r="E173" i="5"/>
  <c r="D172" i="5"/>
  <c r="D173" i="5"/>
  <c r="E171" i="5"/>
  <c r="D171" i="5"/>
  <c r="E199" i="5"/>
  <c r="D199" i="5"/>
  <c r="E200" i="5"/>
  <c r="D200" i="5"/>
  <c r="E201" i="5"/>
  <c r="D201" i="5"/>
  <c r="K208" i="3"/>
  <c r="D207" i="3"/>
  <c r="E207" i="3"/>
  <c r="C156" i="3"/>
  <c r="K137" i="3"/>
  <c r="K124" i="3"/>
  <c r="K94" i="3"/>
  <c r="K85" i="3"/>
  <c r="K84" i="3"/>
  <c r="K83" i="3"/>
  <c r="K82" i="3"/>
  <c r="K208" i="2"/>
  <c r="D207" i="2"/>
  <c r="E207" i="2"/>
  <c r="C156" i="2"/>
  <c r="K137" i="2"/>
  <c r="K124" i="2"/>
  <c r="K94" i="2"/>
  <c r="K85" i="2"/>
  <c r="K84" i="2"/>
  <c r="K82" i="2"/>
  <c r="K208" i="4"/>
  <c r="D207" i="4"/>
  <c r="E207" i="4"/>
  <c r="D183" i="4"/>
  <c r="C183" i="4"/>
  <c r="D156" i="4"/>
  <c r="C156" i="4"/>
  <c r="K137" i="4"/>
  <c r="K124" i="4"/>
  <c r="C106" i="4"/>
  <c r="K123" i="4" s="1"/>
  <c r="C104" i="4"/>
  <c r="K121" i="4" s="1"/>
  <c r="C103" i="4"/>
  <c r="K120" i="4" s="1"/>
  <c r="C102" i="4"/>
  <c r="K119" i="4" s="1"/>
  <c r="D101" i="4"/>
  <c r="F314" i="8" s="1"/>
  <c r="E101" i="4"/>
  <c r="F315" i="8" s="1"/>
  <c r="C89" i="4"/>
  <c r="D88" i="4"/>
  <c r="F289" i="8"/>
  <c r="E88" i="4"/>
  <c r="F290" i="8"/>
  <c r="K94" i="4"/>
  <c r="C93" i="4"/>
  <c r="K90" i="4"/>
  <c r="K85" i="4"/>
  <c r="K84" i="4"/>
  <c r="K82" i="4"/>
  <c r="H46" i="4"/>
  <c r="H47" i="4"/>
  <c r="H48" i="4"/>
  <c r="H52" i="4"/>
  <c r="H53" i="4"/>
  <c r="H54" i="4"/>
  <c r="H55" i="4"/>
  <c r="H59" i="4"/>
  <c r="H60" i="4"/>
  <c r="H61" i="4"/>
  <c r="H62" i="4"/>
  <c r="H63" i="4"/>
  <c r="H66" i="4"/>
  <c r="E66" i="4"/>
  <c r="K66" i="4"/>
  <c r="H67" i="4"/>
  <c r="H68" i="4"/>
  <c r="H72" i="4"/>
  <c r="H73" i="4"/>
  <c r="H77" i="4"/>
  <c r="K77" i="4"/>
  <c r="E46" i="4"/>
  <c r="E47" i="4"/>
  <c r="E48" i="4"/>
  <c r="E52" i="4"/>
  <c r="E53" i="4"/>
  <c r="E54" i="4"/>
  <c r="E55" i="4"/>
  <c r="E59" i="4"/>
  <c r="K59" i="4" s="1"/>
  <c r="E60" i="4"/>
  <c r="E61" i="4"/>
  <c r="E62" i="4"/>
  <c r="E67" i="4"/>
  <c r="E68" i="4"/>
  <c r="K68" i="4" s="1"/>
  <c r="E72" i="4"/>
  <c r="E73" i="4"/>
  <c r="E74" i="4"/>
  <c r="C118" i="4"/>
  <c r="F339" i="8"/>
  <c r="F101" i="4"/>
  <c r="F316" i="8"/>
  <c r="G101" i="4"/>
  <c r="F317" i="8"/>
  <c r="H101" i="4"/>
  <c r="F318" i="8"/>
  <c r="G49" i="4"/>
  <c r="G56" i="4"/>
  <c r="G63" i="4"/>
  <c r="G69" i="4"/>
  <c r="G74" i="4"/>
  <c r="D49" i="4"/>
  <c r="D56" i="4"/>
  <c r="D63" i="4"/>
  <c r="D69" i="4"/>
  <c r="D74" i="4"/>
  <c r="F49" i="4"/>
  <c r="F56" i="4"/>
  <c r="F63" i="4"/>
  <c r="F69" i="4"/>
  <c r="F74" i="4"/>
  <c r="C49" i="4"/>
  <c r="C56" i="4"/>
  <c r="C63" i="4"/>
  <c r="C69" i="4"/>
  <c r="C74" i="4"/>
  <c r="F88" i="4"/>
  <c r="F291" i="8"/>
  <c r="G88" i="4"/>
  <c r="F292" i="8"/>
  <c r="H88" i="4"/>
  <c r="F293" i="8"/>
  <c r="H46" i="3"/>
  <c r="H47" i="3"/>
  <c r="H48" i="3"/>
  <c r="H52" i="3"/>
  <c r="H53" i="3"/>
  <c r="H54" i="3"/>
  <c r="H55" i="3"/>
  <c r="H59" i="3"/>
  <c r="H60" i="3"/>
  <c r="E60" i="3"/>
  <c r="K60" i="3" s="1"/>
  <c r="H61" i="3"/>
  <c r="H62" i="3"/>
  <c r="H66" i="3"/>
  <c r="H67" i="3"/>
  <c r="H68" i="3"/>
  <c r="H72" i="3"/>
  <c r="H73" i="3"/>
  <c r="H74" i="3"/>
  <c r="H77" i="3"/>
  <c r="E46" i="3"/>
  <c r="E47" i="3"/>
  <c r="E48" i="3"/>
  <c r="E52" i="3"/>
  <c r="E53" i="3"/>
  <c r="E54" i="3"/>
  <c r="E55" i="3"/>
  <c r="E56" i="3"/>
  <c r="K54" i="3"/>
  <c r="E59" i="3"/>
  <c r="K59" i="3"/>
  <c r="E61" i="3"/>
  <c r="E62" i="3"/>
  <c r="E66" i="3"/>
  <c r="E67" i="3"/>
  <c r="E68" i="3"/>
  <c r="E72" i="3"/>
  <c r="E73" i="3"/>
  <c r="E74" i="3"/>
  <c r="E77" i="3"/>
  <c r="D183" i="3"/>
  <c r="C183" i="3"/>
  <c r="D156" i="3"/>
  <c r="C106" i="3"/>
  <c r="K123" i="3"/>
  <c r="C104" i="3"/>
  <c r="K121" i="3"/>
  <c r="C103" i="3"/>
  <c r="K120" i="3"/>
  <c r="C102" i="3"/>
  <c r="K119" i="3"/>
  <c r="C118" i="3"/>
  <c r="F777" i="8"/>
  <c r="D101" i="3"/>
  <c r="F752" i="8"/>
  <c r="E101" i="3"/>
  <c r="F753" i="8"/>
  <c r="F101" i="3"/>
  <c r="F754" i="8"/>
  <c r="G101" i="3"/>
  <c r="F755" i="8"/>
  <c r="H101" i="3"/>
  <c r="F756" i="8"/>
  <c r="G49" i="3"/>
  <c r="G56" i="3"/>
  <c r="G63" i="3"/>
  <c r="G69" i="3"/>
  <c r="G74" i="3"/>
  <c r="D49" i="3"/>
  <c r="D56" i="3"/>
  <c r="D63" i="3"/>
  <c r="D69" i="3"/>
  <c r="D74" i="3"/>
  <c r="F49" i="3"/>
  <c r="F56" i="3"/>
  <c r="F63" i="3"/>
  <c r="F69" i="3"/>
  <c r="F74" i="3"/>
  <c r="C89" i="3"/>
  <c r="C49" i="3"/>
  <c r="C56" i="3"/>
  <c r="C63" i="3"/>
  <c r="C69" i="3"/>
  <c r="C74" i="3"/>
  <c r="D88" i="3"/>
  <c r="F727" i="8" s="1"/>
  <c r="E88" i="3"/>
  <c r="F728" i="8" s="1"/>
  <c r="F88" i="3"/>
  <c r="F729" i="8" s="1"/>
  <c r="G88" i="3"/>
  <c r="F730" i="8" s="1"/>
  <c r="H88" i="3"/>
  <c r="F731" i="8" s="1"/>
  <c r="C93" i="3"/>
  <c r="K90" i="3" s="1"/>
  <c r="C91" i="3"/>
  <c r="C90" i="3"/>
  <c r="L1" i="3"/>
  <c r="H46" i="2"/>
  <c r="E46" i="2"/>
  <c r="K46" i="2" s="1"/>
  <c r="H47" i="2"/>
  <c r="H48" i="2"/>
  <c r="H52" i="2"/>
  <c r="H53" i="2"/>
  <c r="H54" i="2"/>
  <c r="H55" i="2"/>
  <c r="H59" i="2"/>
  <c r="H60" i="2"/>
  <c r="H61" i="2"/>
  <c r="K61" i="2" s="1"/>
  <c r="H62" i="2"/>
  <c r="H66" i="2"/>
  <c r="H67" i="2"/>
  <c r="H68" i="2"/>
  <c r="H72" i="2"/>
  <c r="H73" i="2"/>
  <c r="H77" i="2"/>
  <c r="E47" i="2"/>
  <c r="E48" i="2"/>
  <c r="E52" i="2"/>
  <c r="E53" i="2"/>
  <c r="E54" i="2"/>
  <c r="E55" i="2"/>
  <c r="E59" i="2"/>
  <c r="E60" i="2"/>
  <c r="E61" i="2"/>
  <c r="E62" i="2"/>
  <c r="E66" i="2"/>
  <c r="E67" i="2"/>
  <c r="E68" i="2"/>
  <c r="K68" i="2"/>
  <c r="E72" i="2"/>
  <c r="E73" i="2"/>
  <c r="D183" i="2"/>
  <c r="C183" i="2"/>
  <c r="D156" i="2"/>
  <c r="C106" i="2"/>
  <c r="K123" i="2" s="1"/>
  <c r="C104" i="2"/>
  <c r="K121" i="2" s="1"/>
  <c r="C103" i="2"/>
  <c r="K120" i="2" s="1"/>
  <c r="C102" i="2"/>
  <c r="K119" i="2" s="1"/>
  <c r="C118" i="2"/>
  <c r="F558" i="8" s="1"/>
  <c r="D101" i="2"/>
  <c r="F533" i="8" s="1"/>
  <c r="E101" i="2"/>
  <c r="F534" i="8" s="1"/>
  <c r="F101" i="2"/>
  <c r="F535" i="8" s="1"/>
  <c r="G101" i="2"/>
  <c r="F536" i="8" s="1"/>
  <c r="H101" i="2"/>
  <c r="F537" i="8" s="1"/>
  <c r="G49" i="2"/>
  <c r="G56" i="2"/>
  <c r="G63" i="2"/>
  <c r="G69" i="2"/>
  <c r="G74" i="2"/>
  <c r="D49" i="2"/>
  <c r="D56" i="2"/>
  <c r="D63" i="2"/>
  <c r="D69" i="2"/>
  <c r="D74" i="2"/>
  <c r="F49" i="2"/>
  <c r="F56" i="2"/>
  <c r="F63" i="2"/>
  <c r="F69" i="2"/>
  <c r="F74" i="2"/>
  <c r="C89" i="2"/>
  <c r="C49" i="2"/>
  <c r="C56" i="2"/>
  <c r="C63" i="2"/>
  <c r="C69" i="2"/>
  <c r="C74" i="2"/>
  <c r="D88" i="2"/>
  <c r="F508" i="8"/>
  <c r="E88" i="2"/>
  <c r="F509" i="8"/>
  <c r="F88" i="2"/>
  <c r="G88" i="2"/>
  <c r="F511" i="8" s="1"/>
  <c r="H88" i="2"/>
  <c r="F512" i="8" s="1"/>
  <c r="C93" i="2"/>
  <c r="C91" i="2"/>
  <c r="C90" i="2"/>
  <c r="L1" i="2"/>
  <c r="C91" i="4"/>
  <c r="C90" i="4"/>
  <c r="L1" i="4"/>
  <c r="L1" i="1"/>
  <c r="G40" i="5"/>
  <c r="G41" i="5"/>
  <c r="F40" i="5"/>
  <c r="F41" i="5"/>
  <c r="D58" i="5"/>
  <c r="E58" i="5"/>
  <c r="F58" i="5"/>
  <c r="G58" i="5"/>
  <c r="H58" i="5"/>
  <c r="D59" i="5"/>
  <c r="E59" i="5"/>
  <c r="F59" i="5"/>
  <c r="G59" i="5"/>
  <c r="H59" i="5"/>
  <c r="E57" i="5"/>
  <c r="F57" i="5"/>
  <c r="G57" i="5"/>
  <c r="G56" i="5" s="1"/>
  <c r="C56" i="5" s="1"/>
  <c r="H57" i="5"/>
  <c r="D57" i="5"/>
  <c r="G45" i="5"/>
  <c r="F45" i="5"/>
  <c r="D45" i="5"/>
  <c r="C45" i="5"/>
  <c r="D41" i="5"/>
  <c r="C41" i="5"/>
  <c r="C40" i="5"/>
  <c r="D40" i="5"/>
  <c r="G36" i="5"/>
  <c r="F36" i="5"/>
  <c r="G35" i="5"/>
  <c r="F35" i="5"/>
  <c r="G34" i="5"/>
  <c r="F34" i="5"/>
  <c r="D36" i="5"/>
  <c r="C36" i="5"/>
  <c r="D35" i="5"/>
  <c r="C35" i="5"/>
  <c r="D34" i="5"/>
  <c r="C34" i="5"/>
  <c r="G30" i="5"/>
  <c r="F30" i="5"/>
  <c r="G29" i="5"/>
  <c r="F29" i="5"/>
  <c r="G28" i="5"/>
  <c r="F28" i="5"/>
  <c r="G27" i="5"/>
  <c r="F27" i="5"/>
  <c r="D30" i="5"/>
  <c r="C30" i="5"/>
  <c r="D29" i="5"/>
  <c r="C29" i="5"/>
  <c r="D28" i="5"/>
  <c r="C28" i="5"/>
  <c r="D27" i="5"/>
  <c r="C27" i="5"/>
  <c r="F23" i="5"/>
  <c r="G23" i="5"/>
  <c r="C23" i="5"/>
  <c r="D23" i="5"/>
  <c r="D20" i="5"/>
  <c r="D21" i="5"/>
  <c r="D22" i="5"/>
  <c r="G22" i="5"/>
  <c r="F22" i="5"/>
  <c r="G21" i="5"/>
  <c r="F21" i="5"/>
  <c r="F20" i="5"/>
  <c r="G20" i="5"/>
  <c r="C22" i="5"/>
  <c r="C21" i="5"/>
  <c r="C20" i="5"/>
  <c r="G16" i="5"/>
  <c r="F16" i="5"/>
  <c r="G15" i="5"/>
  <c r="F15" i="5"/>
  <c r="F14" i="5"/>
  <c r="C15" i="5"/>
  <c r="D15" i="5"/>
  <c r="C16" i="5"/>
  <c r="D16" i="5"/>
  <c r="D14" i="5"/>
  <c r="C14" i="5"/>
  <c r="C91" i="1"/>
  <c r="C90" i="1"/>
  <c r="K72" i="3"/>
  <c r="K61" i="3"/>
  <c r="K73" i="3"/>
  <c r="K103" i="3"/>
  <c r="K66" i="3"/>
  <c r="K61" i="4"/>
  <c r="F56" i="5"/>
  <c r="K103" i="2"/>
  <c r="C101" i="4"/>
  <c r="K118" i="4" s="1"/>
  <c r="E56" i="2"/>
  <c r="K62" i="2"/>
  <c r="K48" i="3"/>
  <c r="D174" i="5"/>
  <c r="G69" i="5"/>
  <c r="C71" i="5"/>
  <c r="C61" i="5"/>
  <c r="C224" i="5"/>
  <c r="K60" i="4"/>
  <c r="H74" i="2"/>
  <c r="D79" i="3"/>
  <c r="E69" i="3"/>
  <c r="K62" i="3"/>
  <c r="K55" i="3"/>
  <c r="H74" i="4"/>
  <c r="K62" i="4"/>
  <c r="K48" i="4"/>
  <c r="C88" i="3"/>
  <c r="C79" i="3"/>
  <c r="K97" i="3" s="1"/>
  <c r="E21" i="5"/>
  <c r="K90" i="2"/>
  <c r="E63" i="3"/>
  <c r="H63" i="3"/>
  <c r="H49" i="3"/>
  <c r="H79" i="3" s="1"/>
  <c r="H56" i="3"/>
  <c r="H69" i="3"/>
  <c r="K54" i="4"/>
  <c r="K90" i="1"/>
  <c r="C101" i="1"/>
  <c r="K55" i="4"/>
  <c r="K59" i="1"/>
  <c r="K74" i="3"/>
  <c r="K103" i="4"/>
  <c r="K68" i="3"/>
  <c r="E29" i="5"/>
  <c r="C88" i="2"/>
  <c r="E49" i="2"/>
  <c r="H49" i="2"/>
  <c r="K49" i="2"/>
  <c r="E49" i="3"/>
  <c r="K47" i="3"/>
  <c r="K47" i="4"/>
  <c r="C101" i="3"/>
  <c r="K118" i="3" s="1"/>
  <c r="K78" i="2"/>
  <c r="K60" i="2"/>
  <c r="H56" i="2"/>
  <c r="K56" i="2" s="1"/>
  <c r="K78" i="3"/>
  <c r="K67" i="3"/>
  <c r="K53" i="3"/>
  <c r="D79" i="4"/>
  <c r="K101" i="4"/>
  <c r="E69" i="4"/>
  <c r="K67" i="4"/>
  <c r="K53" i="4"/>
  <c r="C88" i="4"/>
  <c r="C88" i="1"/>
  <c r="K55" i="2"/>
  <c r="K73" i="2"/>
  <c r="K66" i="2"/>
  <c r="K52" i="2"/>
  <c r="K52" i="3"/>
  <c r="D202" i="5"/>
  <c r="E69" i="1"/>
  <c r="K77" i="3"/>
  <c r="K69" i="3"/>
  <c r="F79" i="3"/>
  <c r="K98" i="3"/>
  <c r="K56" i="3"/>
  <c r="K57" i="3"/>
  <c r="G79" i="3"/>
  <c r="K102" i="3"/>
  <c r="K46" i="3"/>
  <c r="F79" i="2"/>
  <c r="K67" i="2"/>
  <c r="K48" i="2"/>
  <c r="K78" i="4"/>
  <c r="F79" i="4"/>
  <c r="K89" i="4" s="1"/>
  <c r="H69" i="1"/>
  <c r="K46" i="4"/>
  <c r="K77" i="1"/>
  <c r="H45" i="5"/>
  <c r="K72" i="1"/>
  <c r="H29" i="5"/>
  <c r="K53" i="1"/>
  <c r="G24" i="5"/>
  <c r="H22" i="5"/>
  <c r="H23" i="5"/>
  <c r="K52" i="1"/>
  <c r="K47" i="1"/>
  <c r="E16" i="5"/>
  <c r="E202" i="5"/>
  <c r="D150" i="5"/>
  <c r="D123" i="5"/>
  <c r="K118" i="1"/>
  <c r="F97" i="8"/>
  <c r="F69" i="5"/>
  <c r="D69" i="5"/>
  <c r="K78" i="1"/>
  <c r="K73" i="1"/>
  <c r="K68" i="1"/>
  <c r="K67" i="1"/>
  <c r="H63" i="1"/>
  <c r="F31" i="5"/>
  <c r="K62" i="1"/>
  <c r="E63" i="1"/>
  <c r="K63" i="1" s="1"/>
  <c r="F79" i="1"/>
  <c r="K89" i="1"/>
  <c r="K54" i="1"/>
  <c r="K55" i="1"/>
  <c r="E56" i="1"/>
  <c r="K48" i="1"/>
  <c r="E49" i="1"/>
  <c r="K47" i="2"/>
  <c r="D17" i="5"/>
  <c r="K53" i="2"/>
  <c r="K54" i="2"/>
  <c r="E22" i="5"/>
  <c r="E63" i="2"/>
  <c r="C79" i="2"/>
  <c r="K59" i="2"/>
  <c r="H69" i="2"/>
  <c r="K69" i="2" s="1"/>
  <c r="E69" i="2"/>
  <c r="E35" i="5"/>
  <c r="D79" i="2"/>
  <c r="E74" i="2"/>
  <c r="K74" i="2" s="1"/>
  <c r="E40" i="5"/>
  <c r="K72" i="2"/>
  <c r="G79" i="2"/>
  <c r="K110" i="2"/>
  <c r="K77" i="2"/>
  <c r="K89" i="2"/>
  <c r="F510" i="8"/>
  <c r="H56" i="5"/>
  <c r="H69" i="5"/>
  <c r="C72" i="5"/>
  <c r="C70" i="5"/>
  <c r="C101" i="2"/>
  <c r="K101" i="2" s="1"/>
  <c r="C74" i="5"/>
  <c r="C123" i="5"/>
  <c r="E174" i="5"/>
  <c r="H16" i="5"/>
  <c r="H49" i="4"/>
  <c r="H15" i="5"/>
  <c r="C17" i="5"/>
  <c r="E15" i="5"/>
  <c r="E49" i="4"/>
  <c r="C79" i="4"/>
  <c r="K88" i="4" s="1"/>
  <c r="E56" i="4"/>
  <c r="K57" i="4" s="1"/>
  <c r="E63" i="4"/>
  <c r="E79" i="4"/>
  <c r="H20" i="5"/>
  <c r="H56" i="4"/>
  <c r="K56" i="4" s="1"/>
  <c r="D31" i="5"/>
  <c r="E27" i="5"/>
  <c r="H36" i="5"/>
  <c r="H69" i="4"/>
  <c r="H35" i="5"/>
  <c r="G79" i="4"/>
  <c r="K102" i="4"/>
  <c r="E34" i="5"/>
  <c r="E36" i="5"/>
  <c r="E37" i="5" s="1"/>
  <c r="K72" i="4"/>
  <c r="K73" i="4"/>
  <c r="C58" i="5"/>
  <c r="C59" i="5"/>
  <c r="E56" i="5"/>
  <c r="C86" i="5"/>
  <c r="C150" i="5"/>
  <c r="E14" i="5"/>
  <c r="E17" i="5" s="1"/>
  <c r="E47" i="5" s="1"/>
  <c r="E20" i="5"/>
  <c r="H21" i="5"/>
  <c r="K60" i="1"/>
  <c r="K61" i="1"/>
  <c r="E30" i="5"/>
  <c r="H27" i="5"/>
  <c r="H31" i="5" s="1"/>
  <c r="E45" i="5"/>
  <c r="F42" i="5"/>
  <c r="H41" i="5"/>
  <c r="E41" i="5"/>
  <c r="K69" i="1"/>
  <c r="G37" i="5"/>
  <c r="D37" i="5"/>
  <c r="C79" i="1"/>
  <c r="D79" i="1"/>
  <c r="K101" i="1" s="1"/>
  <c r="K66" i="1"/>
  <c r="H28" i="5"/>
  <c r="H30" i="5"/>
  <c r="E28" i="5"/>
  <c r="C31" i="5"/>
  <c r="C47" i="5" s="1"/>
  <c r="H56" i="1"/>
  <c r="D24" i="5"/>
  <c r="D47" i="5" s="1"/>
  <c r="C24" i="5"/>
  <c r="F17" i="5"/>
  <c r="F47" i="5" s="1"/>
  <c r="K50" i="3"/>
  <c r="K98" i="2"/>
  <c r="K75" i="4"/>
  <c r="K74" i="4"/>
  <c r="K49" i="3"/>
  <c r="K118" i="2"/>
  <c r="H34" i="5"/>
  <c r="H37" i="5" s="1"/>
  <c r="K70" i="1"/>
  <c r="K75" i="3"/>
  <c r="E23" i="5"/>
  <c r="D42" i="5"/>
  <c r="C57" i="5"/>
  <c r="C42" i="5"/>
  <c r="F37" i="5"/>
  <c r="G42" i="5"/>
  <c r="K89" i="3"/>
  <c r="H40" i="5"/>
  <c r="D56" i="5"/>
  <c r="G31" i="5"/>
  <c r="C37" i="5"/>
  <c r="F24" i="5"/>
  <c r="K52" i="4"/>
  <c r="H63" i="2"/>
  <c r="K63" i="2" s="1"/>
  <c r="K50" i="2"/>
  <c r="K64" i="3"/>
  <c r="K70" i="2"/>
  <c r="K63" i="3"/>
  <c r="K88" i="3"/>
  <c r="C69" i="5"/>
  <c r="E79" i="3"/>
  <c r="K75" i="2"/>
  <c r="K57" i="2"/>
  <c r="K88" i="1"/>
  <c r="K70" i="4"/>
  <c r="K97" i="2"/>
  <c r="E79" i="2"/>
  <c r="K80" i="2" s="1"/>
  <c r="K70" i="3"/>
  <c r="K101" i="3"/>
  <c r="K110" i="3"/>
  <c r="K50" i="4"/>
  <c r="K49" i="4"/>
  <c r="E42" i="5"/>
  <c r="K64" i="1"/>
  <c r="H24" i="5"/>
  <c r="K57" i="1"/>
  <c r="K56" i="1"/>
  <c r="E79" i="1"/>
  <c r="E24" i="5"/>
  <c r="K88" i="2"/>
  <c r="K102" i="2"/>
  <c r="K97" i="4"/>
  <c r="K64" i="4"/>
  <c r="K63" i="4"/>
  <c r="K69" i="4"/>
  <c r="E31" i="5"/>
  <c r="H42" i="5"/>
  <c r="H79" i="2"/>
  <c r="K156" i="2" s="1"/>
  <c r="K235" i="2"/>
  <c r="K79" i="2"/>
  <c r="K207" i="2"/>
  <c r="K136" i="2"/>
  <c r="G14" i="5"/>
  <c r="H14" i="5" s="1"/>
  <c r="H17" i="5" s="1"/>
  <c r="G49" i="1"/>
  <c r="G79" i="1" s="1"/>
  <c r="K85" i="1"/>
  <c r="H46" i="1"/>
  <c r="H49" i="1"/>
  <c r="K49" i="1" s="1"/>
  <c r="F53" i="8"/>
  <c r="K46" i="1"/>
  <c r="K75" i="1" l="1"/>
  <c r="H79" i="1"/>
  <c r="K74" i="1"/>
  <c r="K80" i="1"/>
  <c r="K102" i="1"/>
  <c r="K207" i="3"/>
  <c r="K79" i="3"/>
  <c r="K1" i="3" s="1"/>
  <c r="K183" i="3"/>
  <c r="K235" i="3"/>
  <c r="K80" i="3"/>
  <c r="K136" i="3"/>
  <c r="K156" i="3"/>
  <c r="H47" i="5"/>
  <c r="K123" i="1"/>
  <c r="G17" i="5"/>
  <c r="G47" i="5" s="1"/>
  <c r="K50" i="1"/>
  <c r="K183" i="2"/>
  <c r="K64" i="2"/>
  <c r="K1" i="2" s="1"/>
  <c r="H79" i="4"/>
  <c r="K98" i="4"/>
  <c r="K207" i="1" l="1"/>
  <c r="K136" i="1"/>
  <c r="K183" i="1"/>
  <c r="K79" i="1"/>
  <c r="K1" i="1" s="1"/>
  <c r="K156" i="1"/>
  <c r="K235" i="1"/>
  <c r="K136" i="4"/>
  <c r="K79" i="4"/>
  <c r="K80" i="4"/>
  <c r="K183" i="4"/>
  <c r="K156" i="4"/>
  <c r="K235" i="4"/>
  <c r="K207" i="4"/>
  <c r="K1" i="4" l="1"/>
</calcChain>
</file>

<file path=xl/sharedStrings.xml><?xml version="1.0" encoding="utf-8"?>
<sst xmlns="http://schemas.openxmlformats.org/spreadsheetml/2006/main" count="4714" uniqueCount="329">
  <si>
    <t>Quarter to which this return relates</t>
  </si>
  <si>
    <t>X</t>
  </si>
  <si>
    <t>Part 1 - Summary data for individual clients</t>
  </si>
  <si>
    <t>(1)</t>
  </si>
  <si>
    <t>(2)</t>
  </si>
  <si>
    <t>(3)</t>
  </si>
  <si>
    <t>(4)</t>
  </si>
  <si>
    <t>(5)</t>
  </si>
  <si>
    <t>(6)</t>
  </si>
  <si>
    <t>Ethnic category and gender</t>
  </si>
  <si>
    <t>Males setting a quit date</t>
  </si>
  <si>
    <t>Females setting a quit date</t>
  </si>
  <si>
    <t>Total persons setting a quit date</t>
  </si>
  <si>
    <t>Males successfully quit</t>
  </si>
  <si>
    <t>Females successfully quit</t>
  </si>
  <si>
    <t>Total persons successfully quit</t>
  </si>
  <si>
    <t>a  White</t>
  </si>
  <si>
    <t>01</t>
  </si>
  <si>
    <t xml:space="preserve">British </t>
  </si>
  <si>
    <t>02</t>
  </si>
  <si>
    <t>Irish</t>
  </si>
  <si>
    <t>03</t>
  </si>
  <si>
    <t>Any other White background</t>
  </si>
  <si>
    <t>04</t>
  </si>
  <si>
    <t xml:space="preserve">Sub-total </t>
  </si>
  <si>
    <t>b  Mixed</t>
  </si>
  <si>
    <t>05</t>
  </si>
  <si>
    <t>White and Black Caribbean</t>
  </si>
  <si>
    <t>06</t>
  </si>
  <si>
    <t>White and Black African</t>
  </si>
  <si>
    <t>07</t>
  </si>
  <si>
    <t>White and Asian</t>
  </si>
  <si>
    <t>08</t>
  </si>
  <si>
    <t>Any other mixed background</t>
  </si>
  <si>
    <t>09</t>
  </si>
  <si>
    <t>Sub-total</t>
  </si>
  <si>
    <t>c  Asian or Asian British</t>
  </si>
  <si>
    <t>Indian</t>
  </si>
  <si>
    <t>Pakistani</t>
  </si>
  <si>
    <t>Bangladeshi</t>
  </si>
  <si>
    <t>Any other Asian background</t>
  </si>
  <si>
    <t>d  Black or Black British</t>
  </si>
  <si>
    <t>Caribbean</t>
  </si>
  <si>
    <t>African</t>
  </si>
  <si>
    <t>Any other Black background</t>
  </si>
  <si>
    <t>e  Other ethnic groups</t>
  </si>
  <si>
    <t>Chinese</t>
  </si>
  <si>
    <t>Any other ethnic group</t>
  </si>
  <si>
    <t>f  Not Stated</t>
  </si>
  <si>
    <t>Not Stated</t>
  </si>
  <si>
    <t>Total</t>
  </si>
  <si>
    <t>Notes:</t>
  </si>
  <si>
    <t>(7)</t>
  </si>
  <si>
    <t>(8)</t>
  </si>
  <si>
    <t>(9)</t>
  </si>
  <si>
    <t>(10)</t>
  </si>
  <si>
    <t>(11)</t>
  </si>
  <si>
    <t>(12)</t>
  </si>
  <si>
    <t>All ages</t>
  </si>
  <si>
    <t>Under 18</t>
  </si>
  <si>
    <t>18-34</t>
  </si>
  <si>
    <t>35-44</t>
  </si>
  <si>
    <t>45-59</t>
  </si>
  <si>
    <t>60 and over</t>
  </si>
  <si>
    <t>Males</t>
  </si>
  <si>
    <t>Total number setting a quit date in the quarter</t>
  </si>
  <si>
    <t>Number not known/lost to follow-up</t>
  </si>
  <si>
    <t>(13)</t>
  </si>
  <si>
    <t>(14)</t>
  </si>
  <si>
    <t>(15)</t>
  </si>
  <si>
    <t>(16)</t>
  </si>
  <si>
    <t>(17)</t>
  </si>
  <si>
    <t>(18)</t>
  </si>
  <si>
    <t>Females</t>
  </si>
  <si>
    <t>(19)</t>
  </si>
  <si>
    <t>Number</t>
  </si>
  <si>
    <t>(20)</t>
  </si>
  <si>
    <t>(21)</t>
  </si>
  <si>
    <t>Number setting a quit date</t>
  </si>
  <si>
    <t>Number successfully quit</t>
  </si>
  <si>
    <t>Number of full time students</t>
  </si>
  <si>
    <t>Number who have retired</t>
  </si>
  <si>
    <t xml:space="preserve">Total number of people setting a quit date and successful quitters during the quarter </t>
  </si>
  <si>
    <t>(22)</t>
  </si>
  <si>
    <t>(23)</t>
  </si>
  <si>
    <t>(24)</t>
  </si>
  <si>
    <t>(25)</t>
  </si>
  <si>
    <t>(26)</t>
  </si>
  <si>
    <t>Number who attended closed groups (Structured, mutli-session group courses with pre-arranged start and finish dates and a pre booked client group)</t>
  </si>
  <si>
    <t>Number who attended open groups (sometimes called rolling groups) that have fluctuating membership and are ongoing</t>
  </si>
  <si>
    <t>Number who attended drop-in clinics (multi-session support)</t>
  </si>
  <si>
    <t>Other (please describe)</t>
  </si>
  <si>
    <t>(27)</t>
  </si>
  <si>
    <t>(28)</t>
  </si>
  <si>
    <t>(29)</t>
  </si>
  <si>
    <t>Part 2:  Summary financial information on smoking cessation services</t>
  </si>
  <si>
    <t>(30)</t>
  </si>
  <si>
    <t>Type of allocation</t>
  </si>
  <si>
    <t>£</t>
  </si>
  <si>
    <t>Part 2B: Cumulative total spend on smoking cessation services in the year up to the end of the quarter (£)</t>
  </si>
  <si>
    <t>(31)</t>
  </si>
  <si>
    <t>Number dealt with through telephone support sessions</t>
  </si>
  <si>
    <t>Number who attended one to ones (structured, multi-session support)</t>
  </si>
  <si>
    <t>Number who attended family/ couples groups (structured, multi-session support for small family groups or couples)</t>
  </si>
  <si>
    <t>Number eligible who received free prescriptions</t>
  </si>
  <si>
    <t>Reason for exception</t>
  </si>
  <si>
    <t>(32)</t>
  </si>
  <si>
    <t>(33)</t>
  </si>
  <si>
    <t>Unable to code</t>
  </si>
  <si>
    <t>Number who have never worked or unemployed for over 1 year</t>
  </si>
  <si>
    <t>Number sick/disabled and unable to return to work</t>
  </si>
  <si>
    <r>
      <t>Number of home carers (unpaid)</t>
    </r>
    <r>
      <rPr>
        <vertAlign val="superscript"/>
        <sz val="10"/>
        <rFont val="Arial"/>
        <family val="2"/>
      </rPr>
      <t>1</t>
    </r>
  </si>
  <si>
    <r>
      <t>Number in managerial and professional occupations</t>
    </r>
    <r>
      <rPr>
        <vertAlign val="superscript"/>
        <sz val="10"/>
        <rFont val="Arial"/>
        <family val="2"/>
      </rPr>
      <t>2</t>
    </r>
  </si>
  <si>
    <r>
      <t>Number in Intermediate occupations</t>
    </r>
    <r>
      <rPr>
        <vertAlign val="superscript"/>
        <sz val="10"/>
        <rFont val="Arial"/>
        <family val="2"/>
      </rPr>
      <t>3</t>
    </r>
  </si>
  <si>
    <r>
      <t>Number in Routine and manual occupations</t>
    </r>
    <r>
      <rPr>
        <vertAlign val="superscript"/>
        <sz val="10"/>
        <rFont val="Arial"/>
        <family val="2"/>
      </rPr>
      <t>4</t>
    </r>
  </si>
  <si>
    <t>Number who had successfully quit (self-report)</t>
  </si>
  <si>
    <t>Number who had not quit (self-report)</t>
  </si>
  <si>
    <r>
      <t xml:space="preserve">Number who had successfully quit (self-report), where non-smoking status </t>
    </r>
    <r>
      <rPr>
        <b/>
        <sz val="10"/>
        <rFont val="Arial"/>
        <family val="2"/>
      </rPr>
      <t>confirmed</t>
    </r>
    <r>
      <rPr>
        <sz val="10"/>
        <rFont val="Arial"/>
        <family val="2"/>
      </rPr>
      <t xml:space="preserve"> by CO validation </t>
    </r>
  </si>
  <si>
    <t xml:space="preserve">Number who had successfully quit (self-report) </t>
  </si>
  <si>
    <t>1. Age group should be based on age at quit date.</t>
  </si>
  <si>
    <t>NOTES FOR COMPLETION:</t>
  </si>
  <si>
    <t>Number of prisoners</t>
  </si>
  <si>
    <t>Number in prison</t>
  </si>
  <si>
    <t>Number who attended closed groups (Structured, multi-session group courses with pre-arranged start and finish dates and a pre booked client group)</t>
  </si>
  <si>
    <t>Part 2A: Financial allocations for the year</t>
  </si>
  <si>
    <t>Reason:</t>
  </si>
  <si>
    <r>
      <t>Number eligible who received free prescriptions</t>
    </r>
    <r>
      <rPr>
        <vertAlign val="superscript"/>
        <sz val="8"/>
        <rFont val="Arial"/>
        <family val="2"/>
      </rPr>
      <t>1</t>
    </r>
  </si>
  <si>
    <t>LA allocation for smoking cessation for year excluding pharmacotherapies</t>
  </si>
  <si>
    <t>Cumulative spend on delivery of stop smoking services.
This excludes the cost of pharmacotherapies, which should be included in row 91 and other monies allocated to smoking cessation, which should be included in row 92, including any underspend carried over from the previous year.</t>
  </si>
  <si>
    <t>Total cost of pharmacotherapies issued as part of this service for the year (see note below).
If you cannot accurately report this information and feel confident to provide an accurate estimate for this total then please do, noting that this is an estimate in the comments box.
If you cannot provide accurate information and feel unable to provide an sufficiently accurate estimation then please enter a zero and provide any comments in the comments box.</t>
  </si>
  <si>
    <t>Other monies allocated to smoking cessation (see note below), including any underspend carried over from the previous year</t>
  </si>
  <si>
    <t>Total cumulative spend (see note below)</t>
  </si>
  <si>
    <t>Total cost of pharmacotherapies issued as part of this service for the year to the end of the Quarter (see note below).
If you cannot accurately report this information and feel confident to provide an accurate estimate for this total then please do, noting that this is an estimate in the comments box.
If you cannot provide accurate information and feel unable to provide an sufficiently accurate estimation then please enter a zero and provide any comments in the comments box.</t>
  </si>
  <si>
    <t>Revision History</t>
  </si>
  <si>
    <t>Version</t>
  </si>
  <si>
    <t>Date</t>
  </si>
  <si>
    <t>Change</t>
  </si>
  <si>
    <t>1.0</t>
  </si>
  <si>
    <t>Please use this form to submit your local authority’s Stop Smoking Services quarterly return. It is important that this return is submitted to NHS Digital within the specified deadline.</t>
  </si>
  <si>
    <t>Guidance on how to complete this form is provided below. Submission deadlines, links to Statistics on NHS Stop Smoking Services reports and other related resources can be found on the Stop Smoking Services homepage:</t>
  </si>
  <si>
    <t>If you require any further information on completing this form please contact us on 0300 303 5678 or email:</t>
  </si>
  <si>
    <t xml:space="preserve">data.collections@nhs.net  </t>
  </si>
  <si>
    <t>Public Health England provides guidance to support effective local planning and delivery of Stop Smoking Services. The latest guidance is here:</t>
  </si>
  <si>
    <t>http://www.ncsct.co.uk/publication_service_and_delivery_guidance_2014.php</t>
  </si>
  <si>
    <t xml:space="preserve">Please note that submissions in subsequent quarters should all be made using this same workbook.
</t>
  </si>
  <si>
    <r>
      <rPr>
        <b/>
        <sz val="12"/>
        <color indexed="8"/>
        <rFont val="Arial"/>
        <family val="2"/>
      </rPr>
      <t>General guidance:</t>
    </r>
    <r>
      <rPr>
        <b/>
        <sz val="10"/>
        <color indexed="8"/>
        <rFont val="Arial"/>
        <family val="2"/>
      </rPr>
      <t xml:space="preserve">
1. Please complete all sections of the form by entering data into all white cells except for the “Exception reason” fields (unless requested). When the number is zero please enter ‘0’. 
2. Please ensure that your data matches the definitions as shown on the “Definitions” sheet.
3. If a person sets more than one quit date in the quarter, the details of each attempt should be recorded on the form.
4. Pregnant women should be included in all sections of the form, only being separately identified in section 1C.
5. Notes specific to a section are provided at the bottom of the section.
</t>
    </r>
    <r>
      <rPr>
        <b/>
        <sz val="12"/>
        <color indexed="8"/>
        <rFont val="Arial"/>
        <family val="2"/>
      </rPr>
      <t>Data validation:</t>
    </r>
    <r>
      <rPr>
        <b/>
        <sz val="10"/>
        <color indexed="8"/>
        <rFont val="Arial"/>
        <family val="2"/>
      </rPr>
      <t xml:space="preserve">
1. The number of people quitting must not exceed the number setting a quit date. Automatic data validation will prevent this. 
2. Outlying self-reported quit rates will generate a warning in column K. Please follow the exception reporting procedure as detailed in the Exception reporting section of the “Definitions” sheet and then enter an exception reason in the required cell. This will remove the warning. Please note that exception reasons will be included in the report so please only enter a reason you are prepared to see published. In particular please ensure you do not refer to any individuals by name. 
3. Missing data and totals that do not match will generate a warning in column K. 
4. When you have completed the form please check cell K1. If there are any unresolved warnings, due to missing data, unmatched totals or outlying rates without exception reasons, it will display “CHECK COLUMN K”. Please check and resolve all warnings. Submissions with warnings will be rejected on upload.
</t>
    </r>
  </si>
  <si>
    <r>
      <rPr>
        <b/>
        <sz val="12"/>
        <rFont val="Arial"/>
        <family val="2"/>
      </rPr>
      <t>Submission:</t>
    </r>
    <r>
      <rPr>
        <b/>
        <sz val="10"/>
        <rFont val="Arial"/>
        <family val="2"/>
      </rPr>
      <t xml:space="preserve">
Guidance on submitting data via the Strategic Data Collection Service (SDCS) is available here: </t>
    </r>
  </si>
  <si>
    <t>You can amend and resubmit your data at any point before the submission deadline. If it is after the deadline and you want to make changes to your submission please email:</t>
  </si>
  <si>
    <t>data.collections@nhs.net</t>
  </si>
  <si>
    <t>Outcomes</t>
  </si>
  <si>
    <r>
      <t xml:space="preserve">Self-reported four-week quitter
</t>
    </r>
    <r>
      <rPr>
        <sz val="10"/>
        <rFont val="Arial"/>
        <family val="2"/>
      </rPr>
      <t xml:space="preserve">A treated smoker who reports not smoking for at least days 15–28 of a quit attempt and is followed up 28 days from their quit date (-3 or +14 days). </t>
    </r>
  </si>
  <si>
    <r>
      <rPr>
        <b/>
        <sz val="10"/>
        <rFont val="Arial"/>
        <family val="2"/>
      </rPr>
      <t>CO-verified four-week quitter</t>
    </r>
    <r>
      <rPr>
        <sz val="10"/>
        <rFont val="Arial"/>
        <family val="2"/>
      </rPr>
      <t xml:space="preserve">
A treated smoker who reports not smoking for at least days 15–28 of a quit attempt and whose CO reading is assessed 28 days from their quit date (-3 or +14 days) and is less than 10 ppm. </t>
    </r>
    <r>
      <rPr>
        <b/>
        <sz val="10"/>
        <rFont val="Arial"/>
        <family val="2"/>
      </rPr>
      <t>CO verification should be conducted face to face and carried out in at least 85% of self-reported four-week quitters.</t>
    </r>
    <r>
      <rPr>
        <sz val="10"/>
        <rFont val="Arial"/>
        <family val="2"/>
      </rPr>
      <t xml:space="preserve">
</t>
    </r>
  </si>
  <si>
    <r>
      <t xml:space="preserve">Note: the -3 or +14 day rule allows for cases where it is impossible to carry out a face-to-face follow-up at the normal four-week point (although in most cases it is expected that follow-up will be carried out at four weeks from the quit date). </t>
    </r>
    <r>
      <rPr>
        <b/>
        <i/>
        <sz val="10"/>
        <rFont val="Arial"/>
        <family val="2"/>
      </rPr>
      <t xml:space="preserve">This means that follow-up must occur 25 to 42 days from the quit date (Russell Standard). </t>
    </r>
    <r>
      <rPr>
        <b/>
        <i/>
        <sz val="10"/>
        <color indexed="10"/>
        <rFont val="Arial"/>
        <family val="2"/>
      </rPr>
      <t xml:space="preserve">All outcomes not recorded in the 25-42 day window must be counted as lost to follow-up. </t>
    </r>
  </si>
  <si>
    <r>
      <rPr>
        <b/>
        <sz val="10"/>
        <rFont val="Arial"/>
        <family val="2"/>
      </rPr>
      <t>Lost to follow-up (LTFU)</t>
    </r>
    <r>
      <rPr>
        <sz val="10"/>
        <rFont val="Arial"/>
        <family val="2"/>
      </rPr>
      <t xml:space="preserve">
A treated smoker who cannot be contacted face to face, via telephone, email, letter or text following three attempts to contact them at different times of day, at four weeks from their quit date (or within 25 to 42 days of the quit date). The four-week outcome for this client is unknown and should therefore be recorded as LTFU on the monitoring form.
</t>
    </r>
  </si>
  <si>
    <t>Socio-economic Classification</t>
  </si>
  <si>
    <t>Examples for four of the classifications are provided below. Full details are available in the National Statistics Socio-economic Classification User Manual :</t>
  </si>
  <si>
    <t>http://webarchive.nationalarchives.gov.uk/20160105160709/http:/www.ons.gov.uk/ons/dcp14858_179140.xml</t>
  </si>
  <si>
    <t>Pharmacotherapy treatment</t>
  </si>
  <si>
    <r>
      <t xml:space="preserve">Licensed nicotine containing product 
</t>
    </r>
    <r>
      <rPr>
        <sz val="10"/>
        <rFont val="Arial"/>
        <family val="2"/>
      </rPr>
      <t>Any product containing nicotine that has received a license from the Medicines and Healthcare products Regulatory Agency (MHRA) for use as an aid to cessation. This applies to all products currently defined as nicotine replacement therapies (NRTs) and will apply to any nicotine containing products which receive licences from the MHRA during the course of this and future collections, such as may happen with an electronic cigarette type device.</t>
    </r>
  </si>
  <si>
    <r>
      <t xml:space="preserve">Unlicensed nicotine containing product
</t>
    </r>
    <r>
      <rPr>
        <sz val="10"/>
        <rFont val="Arial"/>
        <family val="2"/>
      </rPr>
      <t>Any product containing nicotine that has not received a license from the MHRA for use as an aid to cessation. It is expected that this term will mainly cover the use of unlicensed electronic cigarettes.</t>
    </r>
  </si>
  <si>
    <r>
      <t xml:space="preserve">Licensed medication
</t>
    </r>
    <r>
      <rPr>
        <sz val="10"/>
        <rFont val="Arial"/>
        <family val="2"/>
      </rPr>
      <t>Any medicine that has received a license from the MHRA and includes NRT, varenicline and bupropion.</t>
    </r>
  </si>
  <si>
    <t>Exception reporting</t>
  </si>
  <si>
    <r>
      <rPr>
        <b/>
        <sz val="10"/>
        <rFont val="Arial"/>
        <family val="2"/>
      </rPr>
      <t>Home carers (unpaid):</t>
    </r>
    <r>
      <rPr>
        <sz val="10"/>
        <rFont val="Arial"/>
        <family val="2"/>
      </rPr>
      <t xml:space="preserve"> looking after children, family or home.</t>
    </r>
  </si>
  <si>
    <r>
      <rPr>
        <b/>
        <sz val="10"/>
        <rFont val="Arial"/>
        <family val="2"/>
      </rPr>
      <t>Managerial and professional occupations:</t>
    </r>
    <r>
      <rPr>
        <sz val="10"/>
        <rFont val="Arial"/>
        <family val="2"/>
      </rPr>
      <t xml:space="preserve">  accountant, artist, civil/mechanical engineer, medical practitioner, musician, nurse, police officer (sergeant or above), physiotherapist, scientist, social worker, software engineer, solicitor, teacher, welfare officer. Those usually responsible for planning, organising and co-ordinating work for finance.</t>
    </r>
  </si>
  <si>
    <r>
      <rPr>
        <b/>
        <sz val="10"/>
        <rFont val="Arial"/>
        <family val="2"/>
      </rPr>
      <t xml:space="preserve">Intermediate occupations: </t>
    </r>
    <r>
      <rPr>
        <sz val="10"/>
        <rFont val="Arial"/>
        <family val="2"/>
      </rPr>
      <t>call centre agent, clerical worker, nursery auxiliary, office clerk, secretary.</t>
    </r>
  </si>
  <si>
    <r>
      <rPr>
        <b/>
        <sz val="10"/>
        <rFont val="Arial"/>
        <family val="2"/>
      </rPr>
      <t>Routine and manual occupations:</t>
    </r>
    <r>
      <rPr>
        <sz val="10"/>
        <rFont val="Arial"/>
        <family val="2"/>
      </rPr>
      <t xml:space="preserve"> electrician, fitter, gardener, inspector, plumber, printer, train driver, tool maker, bar staff, caretaker, catering assistant, cleaner, farm worker, HGV driver, labourer, machine operative, messenger, packer, porter, postal worker, receptionist, sales assistant, security guard, sewing machinist, van driver, waiter/waitress.</t>
    </r>
  </si>
  <si>
    <t xml:space="preserve">1. See Outcomes section of "Definitions" sheet
2. The ethnicity as specified by the person using the 16+1 ethnic data categories as defined in the 2001 census (the national mandatory standard for the collection and analysis of ethnicity): 
</t>
  </si>
  <si>
    <t>http://webarchive.nationalarchives.gov.uk/+/http://www.isb.nhs.uk/library/dscn/dscn2000/212000.pdf</t>
  </si>
  <si>
    <t>2. See Outcomes section of "Definitions" sheet</t>
  </si>
  <si>
    <t>1. Pregnant at the time of the quit date.</t>
  </si>
  <si>
    <t>1. See Outcomes section of "Definitions" sheet</t>
  </si>
  <si>
    <t xml:space="preserve">2. Only include those people who are able to prove that they are eligible to receive free prescriptions. </t>
  </si>
  <si>
    <t>1. See Outcomes section of "Definitions" sheet.</t>
  </si>
  <si>
    <t>2. See Socio-economic classification section of "Definitions" sheet.</t>
  </si>
  <si>
    <t xml:space="preserve">3. Any prisoner setting a quit date should be recorded under the 'Prisoner' category in Part 1E rather than under the socio-economic classification of their last job . </t>
  </si>
  <si>
    <r>
      <t xml:space="preserve">1. </t>
    </r>
    <r>
      <rPr>
        <b/>
        <sz val="10"/>
        <rFont val="Arial"/>
        <family val="2"/>
      </rPr>
      <t>Clients should be recorded against only one of the pharmacotherapy treatment types above</t>
    </r>
    <r>
      <rPr>
        <sz val="10"/>
        <rFont val="Arial"/>
        <family val="2"/>
      </rPr>
      <t>. Where a client has used more than one of the treatment types (e.g. a client uses a patch and mouth spray in the first two sessions (treatment type #51) then just a patch in the third session (treatment type #52)) please count only the main one (‘main’ is defined as the one that has been used the most) in Part 1F. If this is not possible, please use the one recorded at the contact when the quit date was set.
2. Obtained by prescription, purchase or supply free of charge. 
3. See Pharmacotherapy treatment section of "Definitions" sheet.
4. Please note there is no place in Part 1F to record clients who used Zyban and Champix in combination since this is not licensed. In the scenario of a smoker initially attempting to stop with Zyban who is unsuccessful and who then attempts to stop again with Champix instead, this should be treated as two separate treatment episodes and therefore two separate data entries. If this is not possible, please use the one recorded at the contact when the quit date was set. 
5. If a client is lost to follow-up at 4 weeks and it is not known if they received NRT, bupropion (Zyban), Champix (varenicline) or an unlicensed Nicotine Containing Product then they should be included at "Number where treatment option  not known".</t>
    </r>
  </si>
  <si>
    <t>1. Where a client has used more than one intervention type, please count only the main one (‘main’ is defined as the intervention type that has been used the most) in Part 1G. If this is not possible, please use the one recorded at the contact when the quit date was set. 
2. If the quit rate is outside the expected range of 35-70% you will be asked to enter an exception reason. See Exception reporting section of “Definitions” sheet for further details.</t>
  </si>
  <si>
    <r>
      <t xml:space="preserve">1. Please note that the setting recorded should be the setting where the majority of care has been provided and not the setting in which the treatment was initiated.
2. Please </t>
    </r>
    <r>
      <rPr>
        <b/>
        <sz val="10"/>
        <color indexed="8"/>
        <rFont val="Arial"/>
        <family val="2"/>
      </rPr>
      <t>do not</t>
    </r>
    <r>
      <rPr>
        <sz val="10"/>
        <color indexed="8"/>
        <rFont val="Arial"/>
        <family val="2"/>
      </rPr>
      <t xml:space="preserve"> be use the staff group that provide interventions in these settings as a proxy for the intervention setting (e.g. pharmacy staff as a proxy for pharmacy setting)
3. If the quit rate is outside the expected range of 35-70% you will be asked to enter an exception reason. See Exception reporting section of “Definitions” sheet for further details.</t>
    </r>
  </si>
  <si>
    <r>
      <t>Part 1C: Number of pregnant women</t>
    </r>
    <r>
      <rPr>
        <b/>
        <vertAlign val="superscript"/>
        <sz val="10"/>
        <rFont val="Arial"/>
        <family val="2"/>
      </rPr>
      <t>1</t>
    </r>
    <r>
      <rPr>
        <b/>
        <sz val="10"/>
        <rFont val="Arial"/>
        <family val="2"/>
      </rPr>
      <t xml:space="preserve"> setting a quit date and outcome</t>
    </r>
    <r>
      <rPr>
        <b/>
        <vertAlign val="superscript"/>
        <sz val="10"/>
        <rFont val="Arial"/>
        <family val="2"/>
      </rPr>
      <t>2</t>
    </r>
    <r>
      <rPr>
        <b/>
        <sz val="10"/>
        <rFont val="Arial"/>
        <family val="2"/>
      </rPr>
      <t xml:space="preserve"> at 4 week follow-up</t>
    </r>
  </si>
  <si>
    <r>
      <t>Part 1D Number of people setting a quit date and successful quitters</t>
    </r>
    <r>
      <rPr>
        <b/>
        <vertAlign val="superscript"/>
        <sz val="10"/>
        <rFont val="Arial"/>
        <family val="2"/>
      </rPr>
      <t>1</t>
    </r>
    <r>
      <rPr>
        <b/>
        <sz val="10"/>
        <rFont val="Arial"/>
        <family val="2"/>
      </rPr>
      <t xml:space="preserve"> receiving free prescriptions</t>
    </r>
    <r>
      <rPr>
        <b/>
        <vertAlign val="superscript"/>
        <sz val="10"/>
        <rFont val="Arial"/>
        <family val="2"/>
      </rPr>
      <t>2</t>
    </r>
  </si>
  <si>
    <r>
      <t>Part 1E: Number of people setting a quit date and successful quitters</t>
    </r>
    <r>
      <rPr>
        <b/>
        <vertAlign val="superscript"/>
        <sz val="10"/>
        <rFont val="Arial"/>
        <family val="2"/>
      </rPr>
      <t>1</t>
    </r>
    <r>
      <rPr>
        <b/>
        <sz val="10"/>
        <rFont val="Arial"/>
        <family val="2"/>
      </rPr>
      <t xml:space="preserve"> by socio-economic classification</t>
    </r>
    <r>
      <rPr>
        <b/>
        <vertAlign val="superscript"/>
        <sz val="10"/>
        <rFont val="Arial"/>
        <family val="2"/>
      </rPr>
      <t>2</t>
    </r>
  </si>
  <si>
    <r>
      <t>Part 1G: Number of people setting a quit date and successful quitters by intervention type</t>
    </r>
    <r>
      <rPr>
        <b/>
        <vertAlign val="superscript"/>
        <sz val="10"/>
        <color indexed="8"/>
        <rFont val="Arial"/>
        <family val="2"/>
      </rPr>
      <t>1</t>
    </r>
  </si>
  <si>
    <r>
      <t>Part 1F: Number of people setting a quit date and successful quitters by pharmacotherapy treatment type</t>
    </r>
    <r>
      <rPr>
        <b/>
        <vertAlign val="superscript"/>
        <sz val="10"/>
        <rFont val="Arial"/>
        <family val="2"/>
      </rPr>
      <t>1</t>
    </r>
    <r>
      <rPr>
        <b/>
        <sz val="10"/>
        <rFont val="Arial"/>
        <family val="2"/>
      </rPr>
      <t xml:space="preserve"> received</t>
    </r>
    <r>
      <rPr>
        <b/>
        <vertAlign val="superscript"/>
        <sz val="10"/>
        <rFont val="Arial"/>
        <family val="2"/>
      </rPr>
      <t xml:space="preserve">2 </t>
    </r>
    <r>
      <rPr>
        <b/>
        <sz val="10"/>
        <rFont val="Arial"/>
        <family val="2"/>
      </rPr>
      <t>during their quit attempt</t>
    </r>
  </si>
  <si>
    <r>
      <t>Part 1H: Number of people setting a quit date and successful quitters by intervention setting</t>
    </r>
    <r>
      <rPr>
        <b/>
        <vertAlign val="superscript"/>
        <sz val="10"/>
        <color indexed="8"/>
        <rFont val="Arial"/>
        <family val="2"/>
      </rPr>
      <t>1</t>
    </r>
  </si>
  <si>
    <r>
      <t>Number of people using only one form of licensed nicotine containing product (NRT)</t>
    </r>
    <r>
      <rPr>
        <vertAlign val="superscript"/>
        <sz val="10"/>
        <rFont val="Arial"/>
        <family val="2"/>
      </rPr>
      <t>3</t>
    </r>
    <r>
      <rPr>
        <sz val="10"/>
        <rFont val="Arial"/>
        <family val="2"/>
      </rPr>
      <t xml:space="preserve"> at a time, at any one point during their quit attempt
</t>
    </r>
  </si>
  <si>
    <r>
      <t>Number of people using two or more forms of NRT</t>
    </r>
    <r>
      <rPr>
        <vertAlign val="superscript"/>
        <sz val="10"/>
        <rFont val="Arial"/>
        <family val="2"/>
      </rPr>
      <t>4</t>
    </r>
    <r>
      <rPr>
        <sz val="10"/>
        <rFont val="Arial"/>
        <family val="2"/>
      </rPr>
      <t xml:space="preserve"> at the same time at any time during their quit attempt
</t>
    </r>
  </si>
  <si>
    <t xml:space="preserve">Number who used bupropion (Zyban) only during their quit attempt.
</t>
  </si>
  <si>
    <t>Number who used varenicline (Champix) only during their quit attempt.</t>
  </si>
  <si>
    <r>
      <t xml:space="preserve">Number of people who </t>
    </r>
    <r>
      <rPr>
        <b/>
        <sz val="10"/>
        <rFont val="Arial"/>
        <family val="2"/>
      </rPr>
      <t>switched between any or all</t>
    </r>
    <r>
      <rPr>
        <sz val="10"/>
        <rFont val="Arial"/>
        <family val="2"/>
      </rPr>
      <t xml:space="preserve"> of the following during a single quit attempt </t>
    </r>
    <r>
      <rPr>
        <b/>
        <sz val="10"/>
        <rFont val="Arial"/>
        <family val="2"/>
      </rPr>
      <t>but did not use them at the same time</t>
    </r>
    <r>
      <rPr>
        <sz val="10"/>
        <rFont val="Arial"/>
        <family val="2"/>
      </rPr>
      <t>: NRT, varenicline (Champix), bupropion (Zyban).</t>
    </r>
  </si>
  <si>
    <r>
      <t xml:space="preserve">Number of people who </t>
    </r>
    <r>
      <rPr>
        <b/>
        <sz val="10"/>
        <rFont val="Arial"/>
        <family val="2"/>
      </rPr>
      <t>used a licensed medication</t>
    </r>
    <r>
      <rPr>
        <b/>
        <vertAlign val="superscript"/>
        <sz val="10"/>
        <rFont val="Arial"/>
        <family val="2"/>
      </rPr>
      <t>3</t>
    </r>
    <r>
      <rPr>
        <sz val="10"/>
        <rFont val="Arial"/>
        <family val="2"/>
      </rPr>
      <t xml:space="preserve"> (NRT, varenicline (Champix) or bupropion (Zyban)) </t>
    </r>
    <r>
      <rPr>
        <b/>
        <sz val="10"/>
        <rFont val="Arial"/>
        <family val="2"/>
      </rPr>
      <t>at the same time as an unlicensed nicotine containing product</t>
    </r>
    <r>
      <rPr>
        <b/>
        <vertAlign val="superscript"/>
        <sz val="10"/>
        <rFont val="Arial"/>
        <family val="2"/>
      </rPr>
      <t>3</t>
    </r>
    <r>
      <rPr>
        <sz val="10"/>
        <rFont val="Arial"/>
        <family val="2"/>
      </rPr>
      <t xml:space="preserve"> (such as unlicensed electronic cigarettes) at any time during their quit attempt.</t>
    </r>
  </si>
  <si>
    <r>
      <t xml:space="preserve">Number of people who </t>
    </r>
    <r>
      <rPr>
        <b/>
        <sz val="10"/>
        <rFont val="Arial"/>
        <family val="2"/>
      </rPr>
      <t>started using either a licensed medication</t>
    </r>
    <r>
      <rPr>
        <sz val="10"/>
        <rFont val="Arial"/>
        <family val="2"/>
      </rPr>
      <t xml:space="preserve"> (NRT, varenicline (Champix) or bupropion (Zyban)) </t>
    </r>
    <r>
      <rPr>
        <b/>
        <sz val="10"/>
        <rFont val="Arial"/>
        <family val="2"/>
      </rPr>
      <t>or an unlicensed nicotine containing product</t>
    </r>
    <r>
      <rPr>
        <sz val="10"/>
        <rFont val="Arial"/>
        <family val="2"/>
      </rPr>
      <t xml:space="preserve"> (such as unlicensed electronic cigarettes) </t>
    </r>
    <r>
      <rPr>
        <b/>
        <sz val="10"/>
        <rFont val="Arial"/>
        <family val="2"/>
      </rPr>
      <t>and then switched to the other</t>
    </r>
    <r>
      <rPr>
        <sz val="10"/>
        <rFont val="Arial"/>
        <family val="2"/>
      </rPr>
      <t xml:space="preserve"> during a single quit attempt </t>
    </r>
    <r>
      <rPr>
        <b/>
        <sz val="10"/>
        <rFont val="Arial"/>
        <family val="2"/>
      </rPr>
      <t>and did not use them at the same time</t>
    </r>
    <r>
      <rPr>
        <sz val="10"/>
        <rFont val="Arial"/>
        <family val="2"/>
      </rPr>
      <t>.</t>
    </r>
  </si>
  <si>
    <r>
      <t xml:space="preserve">Number of people who </t>
    </r>
    <r>
      <rPr>
        <b/>
        <sz val="10"/>
        <rFont val="Arial"/>
        <family val="2"/>
      </rPr>
      <t>only</t>
    </r>
    <r>
      <rPr>
        <sz val="10"/>
        <rFont val="Arial"/>
        <family val="2"/>
      </rPr>
      <t xml:space="preserve"> used unlicensed nicotine containing products (such as unlicensed electronic cigarettes) and no licensed medication during their quit attempt.</t>
    </r>
  </si>
  <si>
    <r>
      <t xml:space="preserve">Number of people who </t>
    </r>
    <r>
      <rPr>
        <b/>
        <sz val="10"/>
        <rFont val="Arial"/>
        <family val="2"/>
      </rPr>
      <t>did not receive or use any form of stop smoking medication or unlicensed nicotine containing product</t>
    </r>
    <r>
      <rPr>
        <sz val="10"/>
        <rFont val="Arial"/>
        <family val="2"/>
      </rPr>
      <t xml:space="preserve"> (such as unlicensed electronic cigarettes) at any point during their quit attempt.</t>
    </r>
  </si>
  <si>
    <r>
      <t>Number of people where a treatment option was not recorded</t>
    </r>
    <r>
      <rPr>
        <vertAlign val="superscript"/>
        <sz val="10"/>
        <rFont val="Arial"/>
        <family val="2"/>
      </rPr>
      <t>5</t>
    </r>
    <r>
      <rPr>
        <sz val="10"/>
        <rFont val="Arial"/>
        <family val="2"/>
      </rPr>
      <t xml:space="preserve"> during their quit attempt.</t>
    </r>
  </si>
  <si>
    <t xml:space="preserve">Total number of people setting a quit date and self-reported four-week quitters during the quarter </t>
  </si>
  <si>
    <r>
      <t xml:space="preserve">Community setting
</t>
    </r>
    <r>
      <rPr>
        <i/>
        <sz val="10"/>
        <color indexed="8"/>
        <rFont val="Arial"/>
        <family val="2"/>
      </rPr>
      <t>Any community setting that is not described by any of the options below including where the intervention is delivered in the client’s own home.</t>
    </r>
  </si>
  <si>
    <r>
      <t xml:space="preserve">Community psychiatric setting
</t>
    </r>
    <r>
      <rPr>
        <i/>
        <sz val="10"/>
        <color indexed="8"/>
        <rFont val="Arial"/>
        <family val="2"/>
      </rPr>
      <t>Any primary care psychiatric setting that is not described by any of the options below including where the intervention is delivered in the client’s own home.</t>
    </r>
  </si>
  <si>
    <r>
      <t xml:space="preserve">Hospital setting
</t>
    </r>
    <r>
      <rPr>
        <i/>
        <sz val="10"/>
        <color indexed="8"/>
        <rFont val="Arial"/>
        <family val="2"/>
      </rPr>
      <t>Any treatment delivered in a secondary care setting, be this inpatient, outpatient, ward or clinic.</t>
    </r>
  </si>
  <si>
    <r>
      <t xml:space="preserve">Psychiatric hospital setting
</t>
    </r>
    <r>
      <rPr>
        <i/>
        <sz val="10"/>
        <color indexed="8"/>
        <rFont val="Arial"/>
        <family val="2"/>
      </rPr>
      <t>Any treatment delivered in a psychiatric secondary care setting, be this inpatient, outpatient, ward or clinic.</t>
    </r>
  </si>
  <si>
    <r>
      <t xml:space="preserve">Pharmacy setting
</t>
    </r>
    <r>
      <rPr>
        <i/>
        <sz val="10"/>
        <color indexed="8"/>
        <rFont val="Arial"/>
        <family val="2"/>
      </rPr>
      <t>Any treatment delivered from a pharmacy setting.</t>
    </r>
  </si>
  <si>
    <r>
      <t xml:space="preserve">Dental setting
</t>
    </r>
    <r>
      <rPr>
        <i/>
        <sz val="10"/>
        <color indexed="8"/>
        <rFont val="Arial"/>
        <family val="2"/>
      </rPr>
      <t>Any treatment delivered from a dental setting.</t>
    </r>
  </si>
  <si>
    <r>
      <t xml:space="preserve">General practice setting
</t>
    </r>
    <r>
      <rPr>
        <i/>
        <sz val="10"/>
        <color indexed="8"/>
        <rFont val="Arial"/>
        <family val="2"/>
      </rPr>
      <t>Any treatment delivered from a general practice setting.</t>
    </r>
  </si>
  <si>
    <r>
      <t xml:space="preserve">Maternity setting
</t>
    </r>
    <r>
      <rPr>
        <i/>
        <sz val="10"/>
        <color indexed="8"/>
        <rFont val="Arial"/>
        <family val="2"/>
      </rPr>
      <t>Any treatment delivered in a maternity setting.</t>
    </r>
  </si>
  <si>
    <r>
      <t xml:space="preserve">Children's centre setting
</t>
    </r>
    <r>
      <rPr>
        <i/>
        <sz val="10"/>
        <color indexed="8"/>
        <rFont val="Arial"/>
        <family val="2"/>
      </rPr>
      <t>Any treatment delivered in a children’s centre setting.</t>
    </r>
  </si>
  <si>
    <r>
      <t xml:space="preserve">School setting
</t>
    </r>
    <r>
      <rPr>
        <i/>
        <sz val="10"/>
        <color indexed="8"/>
        <rFont val="Arial"/>
        <family val="2"/>
      </rPr>
      <t>Any treatment delivered in a school setting.</t>
    </r>
  </si>
  <si>
    <r>
      <t xml:space="preserve">Prison setting
</t>
    </r>
    <r>
      <rPr>
        <i/>
        <sz val="10"/>
        <color indexed="8"/>
        <rFont val="Arial"/>
        <family val="2"/>
      </rPr>
      <t>Any treatment delivered in a prison setting.</t>
    </r>
  </si>
  <si>
    <r>
      <t xml:space="preserve">Military base setting
</t>
    </r>
    <r>
      <rPr>
        <i/>
        <sz val="10"/>
        <color indexed="8"/>
        <rFont val="Arial"/>
        <family val="2"/>
      </rPr>
      <t>Any treatment delivered on a military base.</t>
    </r>
  </si>
  <si>
    <r>
      <t xml:space="preserve">Workplace setting
</t>
    </r>
    <r>
      <rPr>
        <i/>
        <sz val="10"/>
        <color indexed="8"/>
        <rFont val="Arial"/>
        <family val="2"/>
      </rPr>
      <t xml:space="preserve">Any treatment delivered in a workplace setting. </t>
    </r>
  </si>
  <si>
    <t>4. Anyone who has been unemployed for less than 1 year should be recorded under their previous occupational code.</t>
  </si>
  <si>
    <t xml:space="preserve">Self-reported quit rates are expected to be between 35% and 70%, where the number of people setting a quit date is 20 or more. A rate outside this range will generate a warning in column K and users must follow the exception reporting procedure shown below before entering an exception reason in the required cell. 
</t>
  </si>
  <si>
    <r>
      <t>Part 1A Number of people setting a quit date and successful quitters</t>
    </r>
    <r>
      <rPr>
        <b/>
        <vertAlign val="superscript"/>
        <sz val="10"/>
        <rFont val="Arial"/>
        <family val="2"/>
      </rPr>
      <t>1</t>
    </r>
    <r>
      <rPr>
        <b/>
        <sz val="10"/>
        <rFont val="Arial"/>
        <family val="2"/>
      </rPr>
      <t xml:space="preserve"> by ethnic category</t>
    </r>
    <r>
      <rPr>
        <b/>
        <vertAlign val="superscript"/>
        <sz val="10"/>
        <rFont val="Arial"/>
        <family val="2"/>
      </rPr>
      <t>2</t>
    </r>
    <r>
      <rPr>
        <b/>
        <sz val="10"/>
        <rFont val="Arial"/>
        <family val="2"/>
      </rPr>
      <t xml:space="preserve"> and gender</t>
    </r>
    <r>
      <rPr>
        <b/>
        <vertAlign val="superscript"/>
        <sz val="10"/>
        <rFont val="Arial"/>
        <family val="2"/>
      </rPr>
      <t>3</t>
    </r>
    <r>
      <rPr>
        <b/>
        <sz val="10"/>
        <rFont val="Arial"/>
        <family val="2"/>
      </rPr>
      <t xml:space="preserve"> </t>
    </r>
  </si>
  <si>
    <t>3. For details on recording patients who are of indeterminate sex see Gender section of “Definitions” sheet.</t>
  </si>
  <si>
    <r>
      <t>Part 1B: Number of people setting a quit date by age</t>
    </r>
    <r>
      <rPr>
        <b/>
        <vertAlign val="superscript"/>
        <sz val="10"/>
        <rFont val="Arial"/>
        <family val="2"/>
      </rPr>
      <t>1</t>
    </r>
    <r>
      <rPr>
        <b/>
        <sz val="10"/>
        <rFont val="Arial"/>
        <family val="2"/>
      </rPr>
      <t>, gender</t>
    </r>
    <r>
      <rPr>
        <b/>
        <vertAlign val="superscript"/>
        <sz val="10"/>
        <rFont val="Arial"/>
        <family val="2"/>
      </rPr>
      <t>2</t>
    </r>
    <r>
      <rPr>
        <b/>
        <sz val="10"/>
        <rFont val="Arial"/>
        <family val="2"/>
      </rPr>
      <t xml:space="preserve"> and outcome</t>
    </r>
    <r>
      <rPr>
        <b/>
        <vertAlign val="superscript"/>
        <sz val="10"/>
        <rFont val="Arial"/>
        <family val="2"/>
      </rPr>
      <t>3</t>
    </r>
    <r>
      <rPr>
        <b/>
        <sz val="10"/>
        <rFont val="Arial"/>
        <family val="2"/>
      </rPr>
      <t xml:space="preserve"> at 4 week follow-up </t>
    </r>
  </si>
  <si>
    <t>3. See Outcomes section of "Definitions" sheet</t>
  </si>
  <si>
    <t>2. For details on recording patients who are of indeterminate sex see Gender section of “Definitions” sheet.</t>
  </si>
  <si>
    <t>Gender</t>
  </si>
  <si>
    <t>Patients who do not feel they can identify themselves as being either male or female are defined as being of indeterminate sex. The approach for recording of patients of indeterminate sex is under review, awaiting recommendations from the Equalities Act review. This will inform decisions regarding systems for capturing data of this nature. Until this is resolved it is asked that you continue to collect and maintain this data locally on a voluntary basis but exclude from national returns. This information may be requested on an informal basis at some point in the future.</t>
  </si>
  <si>
    <r>
      <t xml:space="preserve">LA allocation for smoking cessation for year </t>
    </r>
    <r>
      <rPr>
        <b/>
        <sz val="10"/>
        <color indexed="8"/>
        <rFont val="Arial"/>
        <family val="2"/>
      </rPr>
      <t>excluding pharmacotherapies</t>
    </r>
  </si>
  <si>
    <r>
      <rPr>
        <b/>
        <sz val="10"/>
        <rFont val="Arial"/>
        <family val="2"/>
      </rPr>
      <t>Note:</t>
    </r>
    <r>
      <rPr>
        <sz val="10"/>
        <rFont val="Arial"/>
        <family val="2"/>
      </rPr>
      <t xml:space="preserve">
This is the total funding allocated to the delivery of stop smoking services for the full year.
It includes monies allocated to cover the salaries of staff employed to deliver stop smoking services including staff training, continuing professional development and other activities to increase the quality of the service.
It includes any money allocated for the delivery of quits, including those which are delivered by subcontracted providers where these are reported through this data collection, for example SLAs with GPs or pharmacies.
It includes monies allocated to wider tobacco control, where the intended purpose is to increase attendance at stop smoking services.
It does not include the cost of pharmacotherapy.
It does not include monies allocated to activities such as trading standards or enforcement activities where this is not directly intended to increase attendance at stop smoking services.
This figure is entered at the start of the year and as it is the total allocation for the year should not change from quarter to quarter.</t>
    </r>
  </si>
  <si>
    <r>
      <t xml:space="preserve">Note:
</t>
    </r>
    <r>
      <rPr>
        <b/>
        <sz val="10"/>
        <rFont val="Arial"/>
        <family val="2"/>
      </rPr>
      <t>90</t>
    </r>
    <r>
      <rPr>
        <sz val="10"/>
        <rFont val="Arial"/>
        <family val="2"/>
      </rPr>
      <t xml:space="preserve"> - This is the actual spend covering the delivery of stop smoking services for the year to date.
It includes any money spent that is drawn directly from the yearly allocation identified in (</t>
    </r>
    <r>
      <rPr>
        <sz val="10"/>
        <color indexed="10"/>
        <rFont val="Arial"/>
        <family val="2"/>
      </rPr>
      <t>89</t>
    </r>
    <r>
      <rPr>
        <sz val="10"/>
        <rFont val="Arial"/>
        <family val="2"/>
      </rPr>
      <t>).
It does not include the cost of pharmacotherapy (</t>
    </r>
    <r>
      <rPr>
        <sz val="10"/>
        <color indexed="10"/>
        <rFont val="Arial"/>
        <family val="2"/>
      </rPr>
      <t>91</t>
    </r>
    <r>
      <rPr>
        <sz val="10"/>
        <rFont val="Arial"/>
        <family val="2"/>
      </rPr>
      <t xml:space="preserve">).
It does not include monies allocated to wider tobacco control, where the intended purpose is to increase attendance at stop smoking services, whether these be allocated at the start of the year (included in </t>
    </r>
    <r>
      <rPr>
        <sz val="10"/>
        <color indexed="10"/>
        <rFont val="Arial"/>
        <family val="2"/>
      </rPr>
      <t>89</t>
    </r>
    <r>
      <rPr>
        <sz val="10"/>
        <rFont val="Arial"/>
        <family val="2"/>
      </rPr>
      <t>), or added to the budget in year (</t>
    </r>
    <r>
      <rPr>
        <sz val="10"/>
        <color indexed="10"/>
        <rFont val="Arial"/>
        <family val="2"/>
      </rPr>
      <t>92</t>
    </r>
    <r>
      <rPr>
        <sz val="10"/>
        <rFont val="Arial"/>
        <family val="2"/>
      </rPr>
      <t xml:space="preserve">).
It is a cumulative figure and as such should increase each quarter, with the figure for Q4 being the total spend for the full year.
</t>
    </r>
    <r>
      <rPr>
        <b/>
        <sz val="10"/>
        <rFont val="Arial"/>
        <family val="2"/>
      </rPr>
      <t>91</t>
    </r>
    <r>
      <rPr>
        <sz val="10"/>
        <rFont val="Arial"/>
        <family val="2"/>
      </rPr>
      <t xml:space="preserve"> - This is the total cost of pharmacotherapies issued as part of the stop smoking service for the year to date.
It does not include pharmacotherapies issued that are not part of a planned stop smoking service 4 week quit intervention, such as a clinician who is not reporting activity through this data return, (e.g. a GP providing medication alone as part of their standard primary care offer, not referring to or including the SSS), or any harm reduction activity that does not result in the client setting a quit date.
It is a cumulative figure and as such should increase each quarter, with the figure for Q4 being the total spend for the full year.
</t>
    </r>
    <r>
      <rPr>
        <b/>
        <sz val="10"/>
        <rFont val="Arial"/>
        <family val="2"/>
      </rPr>
      <t>92</t>
    </r>
    <r>
      <rPr>
        <sz val="10"/>
        <rFont val="Arial"/>
        <family val="2"/>
      </rPr>
      <t xml:space="preserve"> - This is any other funding allocated to projects where the intended purpose is to increase attendance at stop smoking services.
This includes any in year spend that was not initially allocated and recorded in row (</t>
    </r>
    <r>
      <rPr>
        <sz val="10"/>
        <color indexed="10"/>
        <rFont val="Arial"/>
        <family val="2"/>
      </rPr>
      <t>89</t>
    </r>
    <r>
      <rPr>
        <sz val="10"/>
        <rFont val="Arial"/>
        <family val="2"/>
      </rPr>
      <t xml:space="preserve">), such as any recharges made for local authority services such as IT, administration or legal advice.
This includes any activity that has been delivered by non-local authority providers, such as NHS E commissioned services in prisons or hospitals, where this data is being reported as part of the local authority return.
It is a cumulative figure and as such should increase each quarter, with the figure for Q4 being the total spend for the full year.
</t>
    </r>
    <r>
      <rPr>
        <b/>
        <sz val="10"/>
        <rFont val="Arial"/>
        <family val="2"/>
      </rPr>
      <t>93</t>
    </r>
    <r>
      <rPr>
        <sz val="10"/>
        <rFont val="Arial"/>
        <family val="2"/>
      </rPr>
      <t xml:space="preserve"> - The sum of </t>
    </r>
    <r>
      <rPr>
        <sz val="10"/>
        <color indexed="10"/>
        <rFont val="Arial"/>
        <family val="2"/>
      </rPr>
      <t>90</t>
    </r>
    <r>
      <rPr>
        <sz val="10"/>
        <rFont val="Arial"/>
        <family val="2"/>
      </rPr>
      <t xml:space="preserve">, </t>
    </r>
    <r>
      <rPr>
        <sz val="10"/>
        <color indexed="10"/>
        <rFont val="Arial"/>
        <family val="2"/>
      </rPr>
      <t>91</t>
    </r>
    <r>
      <rPr>
        <sz val="10"/>
        <rFont val="Arial"/>
        <family val="2"/>
      </rPr>
      <t xml:space="preserve"> and </t>
    </r>
    <r>
      <rPr>
        <sz val="10"/>
        <color indexed="10"/>
        <rFont val="Arial"/>
        <family val="2"/>
      </rPr>
      <t>92</t>
    </r>
    <r>
      <rPr>
        <sz val="10"/>
        <rFont val="Arial"/>
        <family val="2"/>
      </rPr>
      <t xml:space="preserve"> and is a rolling total of the total spend to date, increasing each quarter with the total for Q4 being the total spend for the year.
</t>
    </r>
    <r>
      <rPr>
        <b/>
        <sz val="10"/>
        <rFont val="Arial"/>
        <family val="2"/>
      </rPr>
      <t>Figures should be to the nearest pound.</t>
    </r>
    <r>
      <rPr>
        <sz val="10"/>
        <rFont val="Arial"/>
        <family val="2"/>
      </rPr>
      <t xml:space="preserve">
</t>
    </r>
    <r>
      <rPr>
        <b/>
        <sz val="10"/>
        <color indexed="10"/>
        <rFont val="Arial"/>
        <family val="2"/>
      </rPr>
      <t>FINANCIAL FIGURES SHOULD EXCLUDE VAT</t>
    </r>
    <r>
      <rPr>
        <sz val="10"/>
        <rFont val="Arial"/>
        <family val="2"/>
      </rPr>
      <t xml:space="preserve">
</t>
    </r>
  </si>
  <si>
    <t>The procedure outlined below is the exception reporting process previously recommended, and it is offered here as an example:
Step 1: The service provider or practitioner is contacted and asked to confirm that all the standard data definitions (see above) have been followed. If this is not the case, then the total number of successful four-week quits should be recalculated using the approved definitions and the data re-entered onto the service database.
Step 2: If the service provider or practitioner asserts that the approved definitions have been used, random checks of 10% of smokers treated by the service provider concerned should be carried out by telephone (or face to face if possible). This should establish whether the patient/client meet the criteria for self-reported or CO verified four-week quits and whether they have received an approved intervention of the required content and duration. If the random checks indicate that recorded quits are unreliable, all cases received from this provider may then need to be checked using the approved definitions and the total number of four-week quits should be re-entered onto the service database. If, after the required checks have been carried out, the results are still outside the expected range, a further review into the causes may be required.</t>
  </si>
  <si>
    <t xml:space="preserve">This sheets shows totals for the year to date by summing the data entered into the Quarter 1 to 4 sheets. See the Quarter sheets for 
</t>
  </si>
  <si>
    <r>
      <t xml:space="preserve">1. </t>
    </r>
    <r>
      <rPr>
        <b/>
        <sz val="10"/>
        <rFont val="Arial"/>
        <family val="2"/>
      </rPr>
      <t>Clients should be recorded against only one of the pharmacotherapy treatment types above</t>
    </r>
    <r>
      <rPr>
        <sz val="10"/>
        <rFont val="Arial"/>
        <family val="2"/>
      </rPr>
      <t>. Where a client has used more than one of the treatment types (e.g. a client uses a patch and mouth spray in the first two sessions (treatment type #51) then just a patch in the third session (treatment type #52)) please count only the main one (‘main’ is defined as the one that has been used the most) in Part 1F. If this is not possible, please use the one recorded at the contact when the quit date was set.
2. Obtained by prescription, purchase or supply free of charge. 
3. See Pharmacotherapy treatment section of "Definitions" sheet.
4. Please note there is no place in Part 1F to record clients who used Zyban and Champix in combination since this is not licensed. In the scenario of a smoker initially attempting to stop with Zyban who is unsuccessful and who then attempts to stop again with Champix instead, this should be treated as two separate treatment episodes and therefore two separate data entries. If this is not possible, please use the one recorded at the contact when the quit date was set. 
5. If a client is lost to follow-up at 4 weeks and it is not known if they received NRT, bupropion (Zyban), Champix (varenicline) or an unlicensed Nicotine Containing Product then they should be included at "Number where treatment option  not known".</t>
    </r>
  </si>
  <si>
    <r>
      <t xml:space="preserve">Note:
</t>
    </r>
    <r>
      <rPr>
        <b/>
        <sz val="10"/>
        <rFont val="Arial"/>
        <family val="2"/>
      </rPr>
      <t>90</t>
    </r>
    <r>
      <rPr>
        <sz val="10"/>
        <rFont val="Arial"/>
        <family val="2"/>
      </rPr>
      <t xml:space="preserve"> - This is the actual spend covering the delivery of stop smoking services for the year to date.
It includes any money spent that is drawn directly from the yearly allocation identified in (</t>
    </r>
    <r>
      <rPr>
        <sz val="10"/>
        <color indexed="10"/>
        <rFont val="Arial"/>
        <family val="2"/>
      </rPr>
      <t>89</t>
    </r>
    <r>
      <rPr>
        <sz val="10"/>
        <rFont val="Arial"/>
        <family val="2"/>
      </rPr>
      <t>).
It does not include the cost of pharmacotherapy (</t>
    </r>
    <r>
      <rPr>
        <sz val="10"/>
        <color indexed="10"/>
        <rFont val="Arial"/>
        <family val="2"/>
      </rPr>
      <t>91</t>
    </r>
    <r>
      <rPr>
        <sz val="10"/>
        <rFont val="Arial"/>
        <family val="2"/>
      </rPr>
      <t xml:space="preserve">).
It does not include monies allocated to wider tobacco control, where the intended purpose is to increase attendance at stop smoking services, whether these be allocated at the start of the year (included in </t>
    </r>
    <r>
      <rPr>
        <sz val="10"/>
        <color indexed="10"/>
        <rFont val="Arial"/>
        <family val="2"/>
      </rPr>
      <t>89</t>
    </r>
    <r>
      <rPr>
        <sz val="10"/>
        <rFont val="Arial"/>
        <family val="2"/>
      </rPr>
      <t>), or added to the budget in year (</t>
    </r>
    <r>
      <rPr>
        <sz val="10"/>
        <color indexed="10"/>
        <rFont val="Arial"/>
        <family val="2"/>
      </rPr>
      <t>92</t>
    </r>
    <r>
      <rPr>
        <sz val="10"/>
        <rFont val="Arial"/>
        <family val="2"/>
      </rPr>
      <t xml:space="preserve">).
It is a cumulative figure and as such should increase each quarter, with the figure for Q4 being the total spend for the full year.
</t>
    </r>
    <r>
      <rPr>
        <b/>
        <sz val="10"/>
        <rFont val="Arial"/>
        <family val="2"/>
      </rPr>
      <t>91</t>
    </r>
    <r>
      <rPr>
        <sz val="10"/>
        <rFont val="Arial"/>
        <family val="2"/>
      </rPr>
      <t xml:space="preserve"> - This is the total cost of pharmacotherapies issued as part of the stop smoking service for the year to date.
It does not include pharmacotherapies issued that are not part of a planned stop smoking service 4 week quit intervention, such as a clinician who is not reporting activity through this data return, (e.g. a GP providing medication alone as part of their standard primary care offer, not referring to or including the SSS), or any harm reduction activity that does not result in the client setting a quit date.
It is a cumulative figure and as such should increase each quarter, with the figure for Q4 being the total spend for the full year.
</t>
    </r>
    <r>
      <rPr>
        <b/>
        <sz val="10"/>
        <rFont val="Arial"/>
        <family val="2"/>
      </rPr>
      <t>92</t>
    </r>
    <r>
      <rPr>
        <sz val="10"/>
        <rFont val="Arial"/>
        <family val="2"/>
      </rPr>
      <t xml:space="preserve"> - This is any other funding allocated to projects where the intended purpose is to increase attendance at stop smoking services.
This includes any in year spend that was not initially allocated and recorded in row (</t>
    </r>
    <r>
      <rPr>
        <sz val="10"/>
        <color indexed="10"/>
        <rFont val="Arial"/>
        <family val="2"/>
      </rPr>
      <t>89</t>
    </r>
    <r>
      <rPr>
        <sz val="10"/>
        <rFont val="Arial"/>
        <family val="2"/>
      </rPr>
      <t xml:space="preserve">), such as any recharges made for local authority services such as IT, administration or legal advice.
This includes any activity that has been delivered by non-local authority providers, such as NHS E commissioned services in prisons or hospitals, where this data is being reported as part of the local authority return.
It is a cumulative figure and as such should increase each quarter, with the figure for Q4 being the total spend for the full year.
</t>
    </r>
    <r>
      <rPr>
        <b/>
        <sz val="10"/>
        <rFont val="Arial"/>
        <family val="2"/>
      </rPr>
      <t>93</t>
    </r>
    <r>
      <rPr>
        <sz val="10"/>
        <rFont val="Arial"/>
        <family val="2"/>
      </rPr>
      <t xml:space="preserve"> - The sum of </t>
    </r>
    <r>
      <rPr>
        <sz val="10"/>
        <color indexed="10"/>
        <rFont val="Arial"/>
        <family val="2"/>
      </rPr>
      <t>90</t>
    </r>
    <r>
      <rPr>
        <sz val="10"/>
        <rFont val="Arial"/>
        <family val="2"/>
      </rPr>
      <t xml:space="preserve">, </t>
    </r>
    <r>
      <rPr>
        <sz val="10"/>
        <color indexed="10"/>
        <rFont val="Arial"/>
        <family val="2"/>
      </rPr>
      <t>91</t>
    </r>
    <r>
      <rPr>
        <sz val="10"/>
        <rFont val="Arial"/>
        <family val="2"/>
      </rPr>
      <t xml:space="preserve"> and </t>
    </r>
    <r>
      <rPr>
        <sz val="10"/>
        <color indexed="10"/>
        <rFont val="Arial"/>
        <family val="2"/>
      </rPr>
      <t>92</t>
    </r>
    <r>
      <rPr>
        <sz val="10"/>
        <rFont val="Arial"/>
        <family val="2"/>
      </rPr>
      <t xml:space="preserve"> and is a rolling total of the total spend to date, increasing each quarter with the total for Q4 being the total spend for the year.</t>
    </r>
  </si>
  <si>
    <r>
      <t xml:space="preserve">Figures should be to the nearest pound.
</t>
    </r>
    <r>
      <rPr>
        <b/>
        <sz val="10"/>
        <color indexed="10"/>
        <rFont val="Arial"/>
        <family val="2"/>
      </rPr>
      <t>FINANCIAL FIGURES SHOULD EXCLUDE VAT</t>
    </r>
  </si>
  <si>
    <r>
      <t xml:space="preserve">Figures should be to the nearest pound.
</t>
    </r>
    <r>
      <rPr>
        <b/>
        <sz val="10"/>
        <color indexed="10"/>
        <rFont val="Arial"/>
        <family val="2"/>
      </rPr>
      <t>FINANCIAL FIGURES SHOULD EXCLUDE VAT</t>
    </r>
  </si>
  <si>
    <r>
      <t xml:space="preserve">1. </t>
    </r>
    <r>
      <rPr>
        <b/>
        <sz val="10"/>
        <rFont val="Arial"/>
        <family val="2"/>
      </rPr>
      <t>Clients should be recorded against only one of the pharmacotherapy treatment types above</t>
    </r>
    <r>
      <rPr>
        <sz val="10"/>
        <rFont val="Arial"/>
        <family val="2"/>
      </rPr>
      <t>. Where a client has used more than one of the treatment types (e.g. a client uses a patch and mouth spray in the first two sessions (treatment type #51) then just a patch in the third session (treatment type #52)) please count only the main one (‘main’ is defined as the one that has been used the most) in Part 1F. If this is not possible, please use the one recorded at the contact when the quit date was set.
2. Obtained by prescription, purchase or supply free of charge. 
3. See Pharmacotherapy treatment section of "Definitions" sheet.
4. Please note there is no place in Part 1F to record clients who used Zyban and Champix in combination since this is not licensed. In the scenario of a smoker initially attempting to stop with Zyban who is unsuccessful and who then attempts to stop again with Champix instead, this should be treated as two separate treatment episodes and therefore two separate data entries. If this is not possible, please use the one recorded at the contact when the quit date was set. 
5. If a client is lost to follow-up at 4 weeks and it is not known if they received NRT, bupropion (Zyban), Champix (varenicline) or an unlicensed Nicotine Containing Product then they should be included at "Number where treatment option not known".</t>
    </r>
  </si>
  <si>
    <r>
      <t xml:space="preserve">Note:
</t>
    </r>
    <r>
      <rPr>
        <b/>
        <sz val="10"/>
        <rFont val="Arial"/>
        <family val="2"/>
      </rPr>
      <t>90</t>
    </r>
    <r>
      <rPr>
        <sz val="10"/>
        <rFont val="Arial"/>
        <family val="2"/>
      </rPr>
      <t xml:space="preserve"> - This is the actual spend covering the delivery of stop smoking services for the year to date.
It includes any money spent that is drawn directly from the yearly allocation identified in (</t>
    </r>
    <r>
      <rPr>
        <sz val="10"/>
        <color indexed="10"/>
        <rFont val="Arial"/>
        <family val="2"/>
      </rPr>
      <t>89</t>
    </r>
    <r>
      <rPr>
        <sz val="10"/>
        <rFont val="Arial"/>
        <family val="2"/>
      </rPr>
      <t>).
It does not include the cost of pharmacotherapy (</t>
    </r>
    <r>
      <rPr>
        <sz val="10"/>
        <color indexed="10"/>
        <rFont val="Arial"/>
        <family val="2"/>
      </rPr>
      <t>91</t>
    </r>
    <r>
      <rPr>
        <sz val="10"/>
        <rFont val="Arial"/>
        <family val="2"/>
      </rPr>
      <t xml:space="preserve">).
It does not include monies allocated to wider tobacco control, where the intended purpose is to increase attendance at stop smoking services, whether these be allocated at the start of the year (included in </t>
    </r>
    <r>
      <rPr>
        <sz val="10"/>
        <color indexed="10"/>
        <rFont val="Arial"/>
        <family val="2"/>
      </rPr>
      <t>89</t>
    </r>
    <r>
      <rPr>
        <sz val="10"/>
        <rFont val="Arial"/>
        <family val="2"/>
      </rPr>
      <t>), or added to the budget in year (</t>
    </r>
    <r>
      <rPr>
        <sz val="10"/>
        <color indexed="10"/>
        <rFont val="Arial"/>
        <family val="2"/>
      </rPr>
      <t>92</t>
    </r>
    <r>
      <rPr>
        <sz val="10"/>
        <rFont val="Arial"/>
        <family val="2"/>
      </rPr>
      <t xml:space="preserve">).
It is a cumulative figure and as such should increase each quarter, with the figure for Q4 being the total spend for the full year.
</t>
    </r>
    <r>
      <rPr>
        <b/>
        <sz val="10"/>
        <rFont val="Arial"/>
        <family val="2"/>
      </rPr>
      <t>91</t>
    </r>
    <r>
      <rPr>
        <sz val="10"/>
        <rFont val="Arial"/>
        <family val="2"/>
      </rPr>
      <t xml:space="preserve"> - This is the total cost of pharmacotherapies issued as part of the stop smoking service for the year to date.
It does not include pharmacotherapies issued that are not part of a planned stop smoking service 4 week quit intervention, such as a clinician who is not reporting activity through this data return, (e.g. a GP providing medication alone as part of their standard primary care offer, not referring to or including the SSS), or any harm reduction activity that does not result in the client setting a quit date.
It is a cumulative figure and as such should increase each quarter, with the figure for Q4 being the total spend for the full year.
</t>
    </r>
    <r>
      <rPr>
        <b/>
        <sz val="10"/>
        <rFont val="Arial"/>
        <family val="2"/>
      </rPr>
      <t>92</t>
    </r>
    <r>
      <rPr>
        <sz val="10"/>
        <rFont val="Arial"/>
        <family val="2"/>
      </rPr>
      <t xml:space="preserve"> - This is any other funding allocated to projects where the intended purpose is to increase attendance at stop smoking services.
This includes any in year spend that was not initially allocated and recorded in row (</t>
    </r>
    <r>
      <rPr>
        <sz val="10"/>
        <color indexed="10"/>
        <rFont val="Arial"/>
        <family val="2"/>
      </rPr>
      <t>89</t>
    </r>
    <r>
      <rPr>
        <sz val="10"/>
        <rFont val="Arial"/>
        <family val="2"/>
      </rPr>
      <t xml:space="preserve">), such as any recharges made for local authority services such as IT, administration or legal advice.
This includes any activity that has been delivered by non-local authority providers, such as NHS E commissioned services in prisons or hospitals, where this data is being reported as part of the local authority return.
It is a cumulative figure and as such should increase each quarter, with the figure for Q4 being the total spend for the full year.
</t>
    </r>
    <r>
      <rPr>
        <b/>
        <sz val="10"/>
        <rFont val="Arial"/>
        <family val="2"/>
      </rPr>
      <t>93</t>
    </r>
    <r>
      <rPr>
        <sz val="10"/>
        <rFont val="Arial"/>
        <family val="2"/>
      </rPr>
      <t xml:space="preserve"> - The sum of </t>
    </r>
    <r>
      <rPr>
        <sz val="10"/>
        <color indexed="10"/>
        <rFont val="Arial"/>
        <family val="2"/>
      </rPr>
      <t>90</t>
    </r>
    <r>
      <rPr>
        <sz val="10"/>
        <rFont val="Arial"/>
        <family val="2"/>
      </rPr>
      <t xml:space="preserve">, </t>
    </r>
    <r>
      <rPr>
        <sz val="10"/>
        <color indexed="10"/>
        <rFont val="Arial"/>
        <family val="2"/>
      </rPr>
      <t>91</t>
    </r>
    <r>
      <rPr>
        <sz val="10"/>
        <rFont val="Arial"/>
        <family val="2"/>
      </rPr>
      <t xml:space="preserve"> and </t>
    </r>
    <r>
      <rPr>
        <sz val="10"/>
        <color indexed="10"/>
        <rFont val="Arial"/>
        <family val="2"/>
      </rPr>
      <t>92</t>
    </r>
    <r>
      <rPr>
        <sz val="10"/>
        <rFont val="Arial"/>
        <family val="2"/>
      </rPr>
      <t xml:space="preserve"> and is a rolling total of the total spend to date, increasing each quarter with the total for Q4 being the total spend for the year.
</t>
    </r>
    <r>
      <rPr>
        <sz val="10"/>
        <rFont val="Arial"/>
        <family val="2"/>
      </rPr>
      <t xml:space="preserve">
</t>
    </r>
  </si>
  <si>
    <r>
      <t xml:space="preserve">1. </t>
    </r>
    <r>
      <rPr>
        <b/>
        <sz val="10"/>
        <rFont val="Arial"/>
        <family val="2"/>
      </rPr>
      <t>Clients should be recorded against only one of the pharmacotherapy treatment types above</t>
    </r>
    <r>
      <rPr>
        <sz val="10"/>
        <rFont val="Arial"/>
        <family val="2"/>
      </rPr>
      <t>. Where a client has used more than one of the treatment types (e.g. a client uses a patch and mouth spray in the first two sessions (treatment type #51) then just a patch in the third session (treatment type #52)) please count only the main one (‘main’ is defined as the one that has been used the most) in Part 1F. If this is not possible, please use the one recorded at the contact when the quit date was set.
2. Obtained by prescription, purchase or supply free of charge. 
3. See Pharmacotherapy treatment section of "Definitions" sheet.
4. Please note there is no place in Part 1F to record clients who used Zyban and Champix in combination since this is not licensed. In the scenario of a smoker initially attempting to stop with Zyban who is unsuccessful and who then attempts to stop again with Champix instead, this should be treated as two separate treatment episodes and therefore two separate data entries. If this is not possible, please use the one recorded at the contact when the quit date was set.
5. If a client is lost to follow-up at 4 weeks and it is not known if they received NRT, bupropion (Zyban), Champix (varenicline) or an unlicensed Nicotine Containing Product then they should be included at "Number where treatment option  not known".</t>
    </r>
  </si>
  <si>
    <t>Updated for 2017/18</t>
  </si>
  <si>
    <t>n/a</t>
  </si>
  <si>
    <t>Quarter</t>
  </si>
  <si>
    <t>Part</t>
  </si>
  <si>
    <t>Sex</t>
  </si>
  <si>
    <t>QuitStatus</t>
  </si>
  <si>
    <t>MonitoringCategory</t>
  </si>
  <si>
    <t>ExceptionReason</t>
  </si>
  <si>
    <t>1A</t>
  </si>
  <si>
    <t>Male</t>
  </si>
  <si>
    <t>Set quit date</t>
  </si>
  <si>
    <t>White British</t>
  </si>
  <si>
    <t>White Irish</t>
  </si>
  <si>
    <t>Any other White</t>
  </si>
  <si>
    <t>Any other mixed</t>
  </si>
  <si>
    <t>Any other Asian</t>
  </si>
  <si>
    <t>Any other Black</t>
  </si>
  <si>
    <t>Any other ethnic</t>
  </si>
  <si>
    <t>Not stated</t>
  </si>
  <si>
    <t>Female</t>
  </si>
  <si>
    <t>Quit</t>
  </si>
  <si>
    <t>1B</t>
  </si>
  <si>
    <t>Not quit</t>
  </si>
  <si>
    <t>Not known</t>
  </si>
  <si>
    <t>Quit CO</t>
  </si>
  <si>
    <t>1C</t>
  </si>
  <si>
    <t>Pregnant</t>
  </si>
  <si>
    <t>1D</t>
  </si>
  <si>
    <t>All</t>
  </si>
  <si>
    <t>Free prescriptions</t>
  </si>
  <si>
    <t>1E</t>
  </si>
  <si>
    <t>Student</t>
  </si>
  <si>
    <t>Unemployed</t>
  </si>
  <si>
    <t>Retired</t>
  </si>
  <si>
    <t>Sick/disabled</t>
  </si>
  <si>
    <t>Home carer</t>
  </si>
  <si>
    <t>Managerial/professional</t>
  </si>
  <si>
    <t>Intermediate</t>
  </si>
  <si>
    <t>Routine and manual</t>
  </si>
  <si>
    <t>Prisoner</t>
  </si>
  <si>
    <t>1F</t>
  </si>
  <si>
    <t>Licensed NCP</t>
  </si>
  <si>
    <t>Licensed NCP multiple</t>
  </si>
  <si>
    <t>Bupropion</t>
  </si>
  <si>
    <t>Varenicline</t>
  </si>
  <si>
    <t>Licensed NCP plus bup/var</t>
  </si>
  <si>
    <t>Med plus unlicensed NCP - conc</t>
  </si>
  <si>
    <t>Med plus unlicensed NCP - cons</t>
  </si>
  <si>
    <t>Unlicensed NCP</t>
  </si>
  <si>
    <t>None</t>
  </si>
  <si>
    <t>1G</t>
  </si>
  <si>
    <t>Closed group</t>
  </si>
  <si>
    <t>Open group</t>
  </si>
  <si>
    <t>Drop-in clinic</t>
  </si>
  <si>
    <t>One to one</t>
  </si>
  <si>
    <t>Family/couples group</t>
  </si>
  <si>
    <t>Telephone support</t>
  </si>
  <si>
    <t>Other 1</t>
  </si>
  <si>
    <t>Other 2</t>
  </si>
  <si>
    <t>Other 3</t>
  </si>
  <si>
    <t>1H</t>
  </si>
  <si>
    <t>Community</t>
  </si>
  <si>
    <t>Community psychiatric</t>
  </si>
  <si>
    <t>Hospital</t>
  </si>
  <si>
    <t>Psychiatric hospital</t>
  </si>
  <si>
    <t>Pharmacy</t>
  </si>
  <si>
    <t>Dental</t>
  </si>
  <si>
    <t>General practice</t>
  </si>
  <si>
    <t>Maternity</t>
  </si>
  <si>
    <t>Children's centre</t>
  </si>
  <si>
    <t>School</t>
  </si>
  <si>
    <t>Prison</t>
  </si>
  <si>
    <t>Military base</t>
  </si>
  <si>
    <t>Workplace</t>
  </si>
  <si>
    <t>2A</t>
  </si>
  <si>
    <t>Allocation</t>
  </si>
  <si>
    <t>2B</t>
  </si>
  <si>
    <t>Spend - services</t>
  </si>
  <si>
    <t>Spend - pharma</t>
  </si>
  <si>
    <t>Spend - other</t>
  </si>
  <si>
    <t>https://digital.nhs.uk/data-and-information/data-collections-and-data-sets/data-collections/nhs-stop-smoking-services-collection</t>
  </si>
  <si>
    <t>2.0</t>
  </si>
  <si>
    <t>Updated for 2018/19</t>
  </si>
  <si>
    <t>Data validation added to total cells for all quarters - LB</t>
  </si>
  <si>
    <t>StopSmokingV2</t>
  </si>
  <si>
    <t>Changed collection name above from 'Stop Smoking' MC</t>
  </si>
  <si>
    <t>Changed year on Summary tab as it was still showing 2018/19 MC</t>
  </si>
  <si>
    <t>Stop Smoking Services Quarterly Monitoring Return 2020/21</t>
  </si>
  <si>
    <t>1 April to 30 June 2020 (Q1)</t>
  </si>
  <si>
    <t>1 July to 30 September 2020 (Q2)</t>
  </si>
  <si>
    <t>1 October to 31 December 2020 (Q3)</t>
  </si>
  <si>
    <t>1 January to 31 March 2021 (Q4)</t>
  </si>
  <si>
    <t>Updated for 2020/21</t>
  </si>
  <si>
    <t>Other</t>
  </si>
  <si>
    <t>Pregnancy home visit</t>
  </si>
  <si>
    <t>Not Specified</t>
  </si>
  <si>
    <t>These are the pharmacotherapy costs from pharmacy and community settings.  This figure does not include pharmacotherapy from GP settings.</t>
  </si>
  <si>
    <t>These are the pharmacotherapy costs from pharmacy and community settings.  This figure does not include pharmacotherapy from GP settings.  Please note the cumulative value of £29,014 that was provided in the Q1 and Q2 submissions was incorrect due to an error in the Q1 value.  This has now been corrected.</t>
  </si>
  <si>
    <t>These are the pharmacotherapy costs from pharmacy and community settings.  This figure does not include pharmacotherapy from GP settings.  Please note the value of £19,124 that was provided in the Q1 and Q2 submissions was incorrect.  This has now been corrected.</t>
  </si>
  <si>
    <t>Currently, 50% of episodes started in Q3 are lost to follow up.  This is due to staff in GP Practices prioritising COVID vaccination clinics.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</si>
</sst>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sz val="10"/>
      <name val="Arial"/>
      <family val="2"/>
    </font>
    <font>
      <sz val="8"/>
      <color indexed="12"/>
      <name val="Arial"/>
      <family val="2"/>
    </font>
    <font>
      <b/>
      <sz val="10"/>
      <name val="Arial"/>
      <family val="2"/>
    </font>
    <font>
      <b/>
      <sz val="10"/>
      <name val="Times New Roman"/>
      <family val="1"/>
    </font>
    <font>
      <sz val="10"/>
      <name val="Arial"/>
      <family val="2"/>
    </font>
    <font>
      <b/>
      <sz val="8"/>
      <color indexed="10"/>
      <name val="Arial"/>
      <family val="2"/>
    </font>
    <font>
      <b/>
      <sz val="13"/>
      <name val="Arial"/>
      <family val="2"/>
    </font>
    <font>
      <b/>
      <sz val="6"/>
      <color indexed="8"/>
      <name val="Arial"/>
      <family val="2"/>
    </font>
    <font>
      <b/>
      <sz val="8"/>
      <color indexed="10"/>
      <name val="Arial"/>
      <family val="2"/>
    </font>
    <font>
      <u/>
      <sz val="10"/>
      <color indexed="12"/>
      <name val="Arial"/>
      <family val="2"/>
    </font>
    <font>
      <b/>
      <sz val="10"/>
      <color indexed="14"/>
      <name val="Arial"/>
      <family val="2"/>
    </font>
    <font>
      <b/>
      <sz val="10"/>
      <color indexed="39"/>
      <name val="Arial"/>
      <family val="2"/>
    </font>
    <font>
      <b/>
      <sz val="10"/>
      <color indexed="10"/>
      <name val="Arial"/>
      <family val="2"/>
    </font>
    <font>
      <sz val="10"/>
      <color indexed="8"/>
      <name val="Arial"/>
      <family val="2"/>
    </font>
    <font>
      <b/>
      <sz val="10"/>
      <color indexed="10"/>
      <name val="Arial"/>
      <family val="2"/>
    </font>
    <font>
      <b/>
      <sz val="11"/>
      <color indexed="10"/>
      <name val="Arial"/>
      <family val="2"/>
    </font>
    <font>
      <b/>
      <sz val="10"/>
      <color indexed="12"/>
      <name val="Arial"/>
      <family val="2"/>
    </font>
    <font>
      <sz val="9"/>
      <name val="Arial"/>
      <family val="2"/>
    </font>
    <font>
      <b/>
      <sz val="9"/>
      <name val="Arial"/>
      <family val="2"/>
    </font>
    <font>
      <b/>
      <sz val="9"/>
      <color indexed="12"/>
      <name val="Arial"/>
      <family val="2"/>
    </font>
    <font>
      <b/>
      <sz val="8"/>
      <color indexed="14"/>
      <name val="Arial"/>
      <family val="2"/>
    </font>
    <font>
      <b/>
      <sz val="9"/>
      <color indexed="14"/>
      <name val="Arial"/>
      <family val="2"/>
    </font>
    <font>
      <sz val="8"/>
      <name val="Arial"/>
      <family val="2"/>
    </font>
    <font>
      <b/>
      <sz val="10"/>
      <name val="Arial"/>
      <family val="2"/>
    </font>
    <font>
      <b/>
      <sz val="8"/>
      <color indexed="39"/>
      <name val="Arial"/>
      <family val="2"/>
    </font>
    <font>
      <sz val="10"/>
      <color indexed="14"/>
      <name val="Arial"/>
      <family val="2"/>
    </font>
    <font>
      <sz val="10"/>
      <color indexed="42"/>
      <name val="Arial"/>
      <family val="2"/>
    </font>
    <font>
      <b/>
      <sz val="10"/>
      <color indexed="8"/>
      <name val="Arial"/>
      <family val="2"/>
    </font>
    <font>
      <b/>
      <sz val="10"/>
      <color indexed="48"/>
      <name val="Arial"/>
      <family val="2"/>
    </font>
    <font>
      <sz val="10"/>
      <color indexed="10"/>
      <name val="Arial"/>
      <family val="2"/>
    </font>
    <font>
      <sz val="10"/>
      <name val="Arial"/>
      <family val="2"/>
    </font>
    <font>
      <sz val="9"/>
      <name val="Arial"/>
      <family val="2"/>
    </font>
    <font>
      <b/>
      <sz val="9"/>
      <color indexed="10"/>
      <name val="Arial"/>
      <family val="2"/>
    </font>
    <font>
      <b/>
      <sz val="9"/>
      <color indexed="8"/>
      <name val="Arial"/>
      <family val="2"/>
    </font>
    <font>
      <b/>
      <sz val="9"/>
      <color indexed="10"/>
      <name val="Arial"/>
      <family val="2"/>
    </font>
    <font>
      <sz val="10"/>
      <color indexed="42"/>
      <name val="Arial"/>
      <family val="2"/>
    </font>
    <font>
      <u/>
      <sz val="10"/>
      <color indexed="10"/>
      <name val="Arial"/>
      <family val="2"/>
    </font>
    <font>
      <sz val="8"/>
      <name val="Arial"/>
      <family val="2"/>
    </font>
    <font>
      <sz val="10"/>
      <color indexed="46"/>
      <name val="Arial"/>
      <family val="2"/>
    </font>
    <font>
      <sz val="10"/>
      <color indexed="43"/>
      <name val="Arial"/>
      <family val="2"/>
    </font>
    <font>
      <vertAlign val="superscript"/>
      <sz val="10"/>
      <name val="Arial"/>
      <family val="2"/>
    </font>
    <font>
      <sz val="10"/>
      <color indexed="41"/>
      <name val="Arial"/>
      <family val="2"/>
    </font>
    <font>
      <b/>
      <sz val="14"/>
      <color indexed="10"/>
      <name val="Arial"/>
      <family val="2"/>
    </font>
    <font>
      <sz val="10"/>
      <color indexed="10"/>
      <name val="Arial"/>
      <family val="2"/>
    </font>
    <font>
      <vertAlign val="superscript"/>
      <sz val="8"/>
      <name val="Arial"/>
      <family val="2"/>
    </font>
    <font>
      <sz val="10"/>
      <name val="Calibri"/>
      <family val="2"/>
    </font>
    <font>
      <b/>
      <sz val="9"/>
      <color indexed="39"/>
      <name val="Arial"/>
      <family val="2"/>
    </font>
    <font>
      <b/>
      <sz val="11"/>
      <name val="Arial"/>
      <family val="2"/>
    </font>
    <font>
      <b/>
      <sz val="12"/>
      <name val="Arial"/>
      <family val="2"/>
    </font>
    <font>
      <b/>
      <sz val="16"/>
      <name val="Arial"/>
      <family val="2"/>
    </font>
    <font>
      <b/>
      <sz val="14"/>
      <name val="Arial"/>
      <family val="2"/>
    </font>
    <font>
      <b/>
      <sz val="12"/>
      <color indexed="8"/>
      <name val="Arial"/>
      <family val="2"/>
    </font>
    <font>
      <sz val="16"/>
      <name val="Arial"/>
      <family val="2"/>
    </font>
    <font>
      <sz val="12"/>
      <name val="Arial"/>
      <family val="2"/>
    </font>
    <font>
      <i/>
      <sz val="10"/>
      <name val="Arial"/>
      <family val="2"/>
    </font>
    <font>
      <b/>
      <i/>
      <sz val="10"/>
      <name val="Arial"/>
      <family val="2"/>
    </font>
    <font>
      <b/>
      <i/>
      <sz val="10"/>
      <color indexed="10"/>
      <name val="Arial"/>
      <family val="2"/>
    </font>
    <font>
      <u/>
      <sz val="8"/>
      <color indexed="12"/>
      <name val="Arial"/>
      <family val="2"/>
    </font>
    <font>
      <b/>
      <vertAlign val="superscript"/>
      <sz val="10"/>
      <name val="Arial"/>
      <family val="2"/>
    </font>
    <font>
      <b/>
      <vertAlign val="superscript"/>
      <sz val="10"/>
      <color indexed="8"/>
      <name val="Arial"/>
      <family val="2"/>
    </font>
    <font>
      <i/>
      <sz val="10"/>
      <color indexed="8"/>
      <name val="Arial"/>
      <family val="2"/>
    </font>
    <font>
      <i/>
      <sz val="10"/>
      <color rgb="FFFF0000"/>
      <name val="Arial"/>
      <family val="2"/>
    </font>
    <font>
      <sz val="10"/>
      <color rgb="FFFF0000"/>
      <name val="Arial"/>
      <family val="2"/>
    </font>
    <font>
      <sz val="9"/>
      <color theme="1"/>
      <name val="Arial"/>
      <family val="2"/>
    </font>
    <font>
      <b/>
      <sz val="10"/>
      <color rgb="FFFF0000"/>
      <name val="Arial"/>
      <family val="2"/>
    </font>
    <font>
      <sz val="10"/>
      <color theme="1"/>
      <name val="Arial"/>
      <family val="2"/>
    </font>
    <font>
      <b/>
      <sz val="10"/>
      <color theme="1"/>
      <name val="Arial"/>
      <family val="2"/>
    </font>
    <font>
      <i/>
      <sz val="10"/>
      <color rgb="FF00B050"/>
      <name val="Arial"/>
      <family val="2"/>
    </font>
    <font>
      <b/>
      <i/>
      <sz val="10"/>
      <color rgb="FF00B050"/>
      <name val="Arial"/>
      <family val="2"/>
    </font>
  </fonts>
  <fills count="8">
    <fill>
      <patternFill patternType="none"/>
    </fill>
    <fill>
      <patternFill patternType="gray125"/>
    </fill>
    <fill>
      <patternFill patternType="solid">
        <fgColor indexed="9"/>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s>
  <cellStyleXfs count="2">
    <xf numFmtId="0" fontId="0" fillId="0" borderId="0" applyAlignment="0"/>
    <xf numFmtId="0" fontId="10" fillId="0" borderId="0" applyAlignment="0">
      <alignment vertical="top"/>
      <protection locked="0"/>
    </xf>
  </cellStyleXfs>
  <cellXfs count="1197">
    <xf numFmtId="0" fontId="0" fillId="0" borderId="0" xfId="0"/>
    <xf numFmtId="0" fontId="0" fillId="2" borderId="0" xfId="0" applyFill="1" applyProtection="1"/>
    <xf numFmtId="0" fontId="3" fillId="2" borderId="0" xfId="0" applyFont="1" applyFill="1" applyAlignment="1" applyProtection="1">
      <alignment horizontal="right"/>
    </xf>
    <xf numFmtId="0" fontId="3" fillId="2" borderId="0" xfId="0" applyFont="1" applyFill="1" applyAlignment="1" applyProtection="1">
      <alignment horizontal="left"/>
    </xf>
    <xf numFmtId="0" fontId="5" fillId="2" borderId="0" xfId="0" applyFont="1" applyFill="1" applyAlignment="1" applyProtection="1">
      <alignment horizontal="center"/>
    </xf>
    <xf numFmtId="0" fontId="7" fillId="2" borderId="0" xfId="0" applyFont="1" applyFill="1" applyProtection="1"/>
    <xf numFmtId="0" fontId="8" fillId="2" borderId="0" xfId="0" applyFont="1" applyFill="1" applyBorder="1" applyAlignment="1" applyProtection="1">
      <alignment vertical="top"/>
    </xf>
    <xf numFmtId="0" fontId="0" fillId="2" borderId="0" xfId="0" applyFill="1" applyBorder="1" applyProtection="1"/>
    <xf numFmtId="0" fontId="3" fillId="2" borderId="0" xfId="0" applyFont="1" applyFill="1" applyProtection="1"/>
    <xf numFmtId="0" fontId="0" fillId="2" borderId="0" xfId="0" applyFill="1" applyAlignment="1" applyProtection="1">
      <alignment vertical="top"/>
    </xf>
    <xf numFmtId="0" fontId="0" fillId="2" borderId="0" xfId="0" applyFill="1" applyAlignment="1" applyProtection="1">
      <alignment wrapText="1"/>
    </xf>
    <xf numFmtId="0" fontId="0" fillId="2" borderId="0" xfId="0" applyFill="1" applyAlignment="1" applyProtection="1">
      <alignment horizontal="left"/>
    </xf>
    <xf numFmtId="0" fontId="12" fillId="2" borderId="0" xfId="0" applyFont="1" applyFill="1" applyProtection="1"/>
    <xf numFmtId="0" fontId="0" fillId="2" borderId="0" xfId="0" applyFill="1" applyAlignment="1" applyProtection="1">
      <alignment horizontal="justify" vertical="top" wrapText="1"/>
    </xf>
    <xf numFmtId="0" fontId="16" fillId="2" borderId="0" xfId="0" applyFont="1" applyFill="1" applyProtection="1"/>
    <xf numFmtId="0" fontId="15" fillId="2" borderId="0" xfId="0" applyFont="1" applyFill="1" applyAlignment="1" applyProtection="1">
      <alignment horizontal="justify" vertical="top" wrapText="1"/>
    </xf>
    <xf numFmtId="0" fontId="3" fillId="2" borderId="0" xfId="0" applyFont="1" applyFill="1" applyBorder="1" applyProtection="1"/>
    <xf numFmtId="0" fontId="17" fillId="2" borderId="0" xfId="0" quotePrefix="1" applyFont="1" applyFill="1" applyAlignment="1" applyProtection="1">
      <alignment horizontal="center"/>
    </xf>
    <xf numFmtId="0" fontId="18" fillId="2" borderId="0" xfId="0" applyFont="1" applyFill="1" applyProtection="1"/>
    <xf numFmtId="0" fontId="19" fillId="2" borderId="1" xfId="0" applyFont="1" applyFill="1" applyBorder="1" applyAlignment="1" applyProtection="1">
      <alignment vertical="top" wrapText="1"/>
    </xf>
    <xf numFmtId="0" fontId="19" fillId="2" borderId="2" xfId="0" applyFont="1" applyFill="1" applyBorder="1" applyAlignment="1" applyProtection="1">
      <alignment horizontal="right" vertical="top" wrapText="1"/>
    </xf>
    <xf numFmtId="0" fontId="19" fillId="2" borderId="3" xfId="0" applyFont="1" applyFill="1" applyBorder="1" applyAlignment="1" applyProtection="1">
      <alignment horizontal="right" vertical="top" wrapText="1"/>
    </xf>
    <xf numFmtId="0" fontId="19" fillId="2" borderId="1" xfId="0" applyFont="1" applyFill="1" applyBorder="1" applyAlignment="1" applyProtection="1">
      <alignment horizontal="right" vertical="top" wrapText="1"/>
    </xf>
    <xf numFmtId="0" fontId="19" fillId="2" borderId="0" xfId="0" applyFont="1" applyFill="1" applyBorder="1" applyAlignment="1" applyProtection="1">
      <alignment horizontal="right" vertical="top" wrapText="1"/>
    </xf>
    <xf numFmtId="0" fontId="20" fillId="2" borderId="4" xfId="0" quotePrefix="1" applyFont="1" applyFill="1" applyBorder="1" applyAlignment="1" applyProtection="1">
      <alignment horizontal="right"/>
    </xf>
    <xf numFmtId="0" fontId="18" fillId="2" borderId="4" xfId="0" applyFont="1" applyFill="1" applyBorder="1" applyAlignment="1" applyProtection="1">
      <alignment horizontal="right"/>
    </xf>
    <xf numFmtId="0" fontId="20" fillId="2" borderId="0" xfId="0" applyFont="1" applyFill="1" applyAlignment="1" applyProtection="1">
      <alignment vertical="center"/>
    </xf>
    <xf numFmtId="0" fontId="19" fillId="2" borderId="0" xfId="0" applyFont="1" applyFill="1" applyBorder="1" applyAlignment="1" applyProtection="1">
      <alignment vertical="top"/>
    </xf>
    <xf numFmtId="0" fontId="18" fillId="2" borderId="0" xfId="0" applyFont="1" applyFill="1" applyBorder="1" applyAlignment="1" applyProtection="1">
      <alignment horizontal="right" vertical="top"/>
    </xf>
    <xf numFmtId="0" fontId="21" fillId="2" borderId="0" xfId="0" applyFont="1" applyFill="1" applyAlignment="1" applyProtection="1">
      <alignment horizontal="left"/>
    </xf>
    <xf numFmtId="0" fontId="20" fillId="2" borderId="0" xfId="0" quotePrefix="1" applyFont="1" applyFill="1" applyAlignment="1" applyProtection="1">
      <alignment horizontal="right" vertical="center"/>
    </xf>
    <xf numFmtId="0" fontId="18" fillId="2" borderId="1" xfId="0" applyFont="1" applyFill="1" applyBorder="1" applyAlignment="1" applyProtection="1">
      <alignment vertical="top"/>
    </xf>
    <xf numFmtId="3" fontId="19" fillId="2" borderId="5" xfId="0" applyNumberFormat="1" applyFont="1" applyFill="1" applyBorder="1" applyAlignment="1" applyProtection="1">
      <alignment horizontal="right" vertical="top"/>
    </xf>
    <xf numFmtId="3" fontId="19" fillId="2" borderId="0" xfId="0" applyNumberFormat="1" applyFont="1" applyFill="1" applyBorder="1" applyAlignment="1" applyProtection="1">
      <alignment horizontal="right" vertical="top"/>
    </xf>
    <xf numFmtId="0" fontId="19" fillId="2" borderId="6" xfId="0" applyFont="1" applyFill="1" applyBorder="1" applyAlignment="1" applyProtection="1">
      <alignment vertical="top"/>
    </xf>
    <xf numFmtId="3" fontId="19" fillId="2" borderId="1" xfId="0" applyNumberFormat="1" applyFont="1" applyFill="1" applyBorder="1" applyAlignment="1" applyProtection="1">
      <alignment horizontal="right" vertical="top"/>
    </xf>
    <xf numFmtId="0" fontId="18" fillId="2" borderId="0" xfId="0" applyFont="1" applyFill="1" applyBorder="1" applyAlignment="1" applyProtection="1">
      <alignment vertical="top"/>
    </xf>
    <xf numFmtId="3" fontId="18" fillId="2" borderId="0" xfId="0" applyNumberFormat="1" applyFont="1" applyFill="1" applyBorder="1" applyAlignment="1" applyProtection="1">
      <alignment horizontal="right" vertical="top"/>
    </xf>
    <xf numFmtId="0" fontId="20" fillId="2" borderId="0" xfId="0" applyFont="1" applyFill="1" applyAlignment="1" applyProtection="1">
      <alignment horizontal="right" vertical="center"/>
    </xf>
    <xf numFmtId="0" fontId="18" fillId="2" borderId="7" xfId="0" applyFont="1" applyFill="1" applyBorder="1" applyAlignment="1" applyProtection="1">
      <alignment vertical="top"/>
    </xf>
    <xf numFmtId="0" fontId="20" fillId="2" borderId="0" xfId="0" quotePrefix="1" applyFont="1" applyFill="1" applyAlignment="1" applyProtection="1">
      <alignment vertical="center"/>
    </xf>
    <xf numFmtId="0" fontId="0" fillId="2" borderId="0" xfId="0" applyFill="1" applyAlignment="1" applyProtection="1"/>
    <xf numFmtId="0" fontId="0" fillId="2" borderId="0" xfId="0" applyFill="1" applyBorder="1" applyAlignment="1" applyProtection="1"/>
    <xf numFmtId="0" fontId="19" fillId="2" borderId="8" xfId="0" applyFont="1" applyFill="1" applyBorder="1" applyAlignment="1" applyProtection="1">
      <alignment vertical="top"/>
    </xf>
    <xf numFmtId="3" fontId="18" fillId="2" borderId="8" xfId="0" applyNumberFormat="1" applyFont="1" applyFill="1" applyBorder="1" applyAlignment="1" applyProtection="1">
      <alignment horizontal="right" vertical="top"/>
    </xf>
    <xf numFmtId="3" fontId="19" fillId="2" borderId="8" xfId="0" applyNumberFormat="1" applyFont="1" applyFill="1" applyBorder="1" applyAlignment="1" applyProtection="1">
      <alignment horizontal="right" vertical="top"/>
    </xf>
    <xf numFmtId="0" fontId="21" fillId="2" borderId="0" xfId="0" applyFont="1" applyFill="1" applyBorder="1" applyAlignment="1" applyProtection="1">
      <alignment horizontal="left"/>
    </xf>
    <xf numFmtId="0" fontId="20" fillId="2" borderId="0" xfId="0" quotePrefix="1" applyFont="1" applyFill="1" applyBorder="1" applyAlignment="1" applyProtection="1">
      <alignment vertical="center"/>
    </xf>
    <xf numFmtId="0" fontId="18" fillId="2" borderId="9" xfId="0" applyFont="1" applyFill="1" applyBorder="1" applyAlignment="1" applyProtection="1">
      <alignment vertical="top"/>
    </xf>
    <xf numFmtId="3" fontId="18" fillId="2" borderId="9" xfId="0" applyNumberFormat="1" applyFont="1" applyFill="1" applyBorder="1" applyAlignment="1" applyProtection="1">
      <alignment horizontal="right" vertical="top"/>
    </xf>
    <xf numFmtId="0" fontId="21" fillId="2" borderId="9" xfId="0" applyFont="1" applyFill="1" applyBorder="1" applyAlignment="1" applyProtection="1">
      <alignment horizontal="left"/>
    </xf>
    <xf numFmtId="0" fontId="0" fillId="2" borderId="9" xfId="0" applyFill="1" applyBorder="1" applyProtection="1"/>
    <xf numFmtId="0" fontId="19" fillId="2" borderId="7" xfId="0" applyFont="1" applyFill="1" applyBorder="1" applyAlignment="1" applyProtection="1">
      <alignment vertical="top"/>
    </xf>
    <xf numFmtId="3" fontId="19" fillId="2" borderId="7" xfId="0" applyNumberFormat="1" applyFont="1" applyFill="1" applyBorder="1" applyAlignment="1" applyProtection="1">
      <alignment horizontal="right" vertical="top"/>
    </xf>
    <xf numFmtId="0" fontId="20" fillId="2" borderId="0" xfId="0" applyFont="1" applyFill="1" applyProtection="1"/>
    <xf numFmtId="0" fontId="19" fillId="2" borderId="0" xfId="0" applyFont="1" applyFill="1" applyBorder="1" applyAlignment="1" applyProtection="1">
      <alignment horizontal="center"/>
    </xf>
    <xf numFmtId="0" fontId="22" fillId="2" borderId="0" xfId="0" applyFont="1" applyFill="1" applyAlignment="1" applyProtection="1">
      <alignment horizontal="left"/>
    </xf>
    <xf numFmtId="0" fontId="21" fillId="2" borderId="0" xfId="0" applyFont="1" applyFill="1" applyAlignment="1" applyProtection="1"/>
    <xf numFmtId="0" fontId="18" fillId="2" borderId="0" xfId="0" applyFont="1" applyFill="1" applyBorder="1" applyProtection="1"/>
    <xf numFmtId="0" fontId="23" fillId="2" borderId="0" xfId="0" applyFont="1" applyFill="1" applyProtection="1"/>
    <xf numFmtId="0" fontId="1" fillId="2" borderId="0" xfId="0" applyFont="1" applyFill="1" applyAlignment="1" applyProtection="1">
      <alignment horizontal="left" vertical="top" wrapText="1"/>
    </xf>
    <xf numFmtId="0" fontId="1" fillId="2" borderId="0" xfId="0" applyFont="1" applyFill="1" applyAlignment="1" applyProtection="1">
      <alignment wrapText="1"/>
    </xf>
    <xf numFmtId="0" fontId="0" fillId="2" borderId="0" xfId="0" applyFill="1" applyBorder="1" applyAlignment="1" applyProtection="1">
      <alignment horizontal="center"/>
    </xf>
    <xf numFmtId="0" fontId="17" fillId="2" borderId="0" xfId="0" applyFont="1" applyFill="1" applyBorder="1" applyProtection="1"/>
    <xf numFmtId="0" fontId="17" fillId="2" borderId="0" xfId="0" applyFont="1" applyFill="1" applyProtection="1"/>
    <xf numFmtId="0" fontId="17" fillId="2" borderId="0" xfId="0" quotePrefix="1" applyFont="1" applyFill="1" applyAlignment="1" applyProtection="1">
      <alignment horizontal="center" wrapText="1"/>
    </xf>
    <xf numFmtId="0" fontId="17" fillId="2" borderId="0" xfId="0" quotePrefix="1" applyFont="1" applyFill="1" applyBorder="1" applyAlignment="1" applyProtection="1">
      <alignment horizontal="center"/>
    </xf>
    <xf numFmtId="0" fontId="25" fillId="2" borderId="10" xfId="0" applyFont="1" applyFill="1" applyBorder="1" applyAlignment="1" applyProtection="1">
      <alignment horizontal="left"/>
    </xf>
    <xf numFmtId="0" fontId="18" fillId="2" borderId="6" xfId="0" applyFont="1" applyFill="1" applyBorder="1" applyProtection="1"/>
    <xf numFmtId="0" fontId="0" fillId="2" borderId="1" xfId="0" applyFill="1" applyBorder="1" applyAlignment="1" applyProtection="1">
      <alignment horizontal="center"/>
    </xf>
    <xf numFmtId="0" fontId="12" fillId="2" borderId="0" xfId="0" applyFont="1" applyFill="1" applyBorder="1" applyProtection="1"/>
    <xf numFmtId="0" fontId="5" fillId="2" borderId="8" xfId="0" applyFont="1" applyFill="1" applyBorder="1" applyProtection="1"/>
    <xf numFmtId="0" fontId="5" fillId="2" borderId="8" xfId="0" applyFont="1" applyFill="1" applyBorder="1" applyAlignment="1" applyProtection="1">
      <alignment horizontal="left"/>
    </xf>
    <xf numFmtId="0" fontId="0" fillId="2" borderId="8" xfId="0" applyFill="1" applyBorder="1" applyProtection="1"/>
    <xf numFmtId="0" fontId="12" fillId="2" borderId="0" xfId="0" quotePrefix="1" applyFont="1" applyFill="1" applyAlignment="1" applyProtection="1">
      <alignment vertical="center"/>
    </xf>
    <xf numFmtId="0" fontId="5" fillId="2" borderId="11" xfId="0" applyFont="1" applyFill="1" applyBorder="1" applyAlignment="1" applyProtection="1">
      <alignment horizontal="left" vertical="top" wrapText="1"/>
    </xf>
    <xf numFmtId="3" fontId="3" fillId="2" borderId="12" xfId="0" applyNumberFormat="1" applyFont="1" applyFill="1" applyBorder="1" applyAlignment="1" applyProtection="1">
      <alignment horizontal="right" vertical="top"/>
    </xf>
    <xf numFmtId="3" fontId="3" fillId="2" borderId="1" xfId="0" applyNumberFormat="1" applyFont="1" applyFill="1" applyBorder="1" applyAlignment="1" applyProtection="1">
      <alignment horizontal="right" vertical="top"/>
    </xf>
    <xf numFmtId="3" fontId="3" fillId="2" borderId="0" xfId="0" applyNumberFormat="1" applyFont="1" applyFill="1" applyBorder="1" applyAlignment="1" applyProtection="1">
      <alignment horizontal="right" vertical="top"/>
    </xf>
    <xf numFmtId="0" fontId="12" fillId="2" borderId="0" xfId="0" quotePrefix="1" applyFont="1" applyFill="1" applyAlignment="1" applyProtection="1">
      <alignment horizontal="right" vertical="center"/>
    </xf>
    <xf numFmtId="0" fontId="5" fillId="2" borderId="13" xfId="0" applyFont="1" applyFill="1" applyBorder="1" applyAlignment="1" applyProtection="1">
      <alignment horizontal="left" vertical="top" wrapText="1"/>
    </xf>
    <xf numFmtId="0" fontId="5" fillId="2" borderId="0" xfId="0" applyFont="1" applyFill="1" applyBorder="1" applyAlignment="1" applyProtection="1">
      <alignment horizontal="left" vertical="center" wrapText="1"/>
    </xf>
    <xf numFmtId="3" fontId="3" fillId="2" borderId="4" xfId="0" applyNumberFormat="1" applyFont="1" applyFill="1" applyBorder="1" applyAlignment="1" applyProtection="1">
      <alignment horizontal="right" vertical="center"/>
    </xf>
    <xf numFmtId="3" fontId="0" fillId="2" borderId="0" xfId="0" applyNumberFormat="1" applyFill="1" applyAlignment="1" applyProtection="1">
      <alignment vertical="center"/>
    </xf>
    <xf numFmtId="0" fontId="5" fillId="2" borderId="1" xfId="0" applyFont="1" applyFill="1" applyBorder="1" applyAlignment="1" applyProtection="1">
      <alignment horizontal="left" vertical="top" wrapText="1"/>
    </xf>
    <xf numFmtId="0" fontId="5" fillId="2" borderId="0" xfId="0" applyFont="1" applyFill="1" applyBorder="1" applyAlignment="1" applyProtection="1"/>
    <xf numFmtId="0" fontId="15" fillId="2" borderId="0" xfId="0" applyFont="1" applyFill="1" applyAlignment="1" applyProtection="1">
      <alignment vertical="top" wrapText="1"/>
    </xf>
    <xf numFmtId="0" fontId="5" fillId="2" borderId="0" xfId="0" applyFont="1" applyFill="1" applyProtection="1"/>
    <xf numFmtId="0" fontId="5" fillId="2" borderId="0" xfId="0" applyFont="1" applyFill="1" applyAlignment="1" applyProtection="1">
      <alignment wrapText="1"/>
    </xf>
    <xf numFmtId="0" fontId="12" fillId="2" borderId="0" xfId="0" applyFont="1" applyFill="1" applyAlignment="1" applyProtection="1">
      <alignment horizontal="right" vertical="center"/>
    </xf>
    <xf numFmtId="0" fontId="26" fillId="2" borderId="0" xfId="0" applyFont="1" applyFill="1" applyProtection="1"/>
    <xf numFmtId="0" fontId="12" fillId="2" borderId="10" xfId="0" applyFont="1" applyFill="1" applyBorder="1" applyAlignment="1" applyProtection="1">
      <alignment horizontal="right" vertical="center"/>
    </xf>
    <xf numFmtId="0" fontId="5" fillId="2" borderId="14" xfId="0" applyFont="1" applyFill="1" applyBorder="1" applyAlignment="1" applyProtection="1">
      <alignment horizontal="left" vertical="top" wrapText="1"/>
    </xf>
    <xf numFmtId="0" fontId="26" fillId="2" borderId="0" xfId="0" applyFont="1" applyFill="1" applyBorder="1" applyProtection="1"/>
    <xf numFmtId="3" fontId="3" fillId="2" borderId="4" xfId="0" applyNumberFormat="1" applyFont="1" applyFill="1" applyBorder="1" applyAlignment="1" applyProtection="1">
      <alignment horizontal="right" vertical="top"/>
    </xf>
    <xf numFmtId="3" fontId="0" fillId="2" borderId="0" xfId="0" applyNumberFormat="1" applyFill="1" applyAlignment="1" applyProtection="1">
      <alignment horizontal="right" vertical="top"/>
    </xf>
    <xf numFmtId="0" fontId="12" fillId="2" borderId="0" xfId="0" quotePrefix="1" applyFont="1" applyFill="1" applyAlignment="1" applyProtection="1">
      <alignment horizontal="right" wrapText="1"/>
    </xf>
    <xf numFmtId="0" fontId="5" fillId="2" borderId="6" xfId="0" applyFont="1" applyFill="1" applyBorder="1" applyAlignment="1" applyProtection="1">
      <alignment vertical="top" wrapText="1"/>
    </xf>
    <xf numFmtId="0" fontId="3" fillId="2" borderId="1" xfId="0" applyFont="1" applyFill="1" applyBorder="1" applyAlignment="1" applyProtection="1">
      <alignment horizontal="center" vertical="center"/>
    </xf>
    <xf numFmtId="0" fontId="5" fillId="2" borderId="15" xfId="0" applyFont="1" applyFill="1" applyBorder="1" applyProtection="1"/>
    <xf numFmtId="0" fontId="11" fillId="2" borderId="0" xfId="0" applyFont="1" applyFill="1" applyAlignment="1" applyProtection="1">
      <alignment horizontal="left"/>
    </xf>
    <xf numFmtId="0" fontId="12" fillId="2" borderId="0" xfId="0" applyFont="1" applyFill="1" applyBorder="1" applyAlignment="1" applyProtection="1">
      <alignment horizontal="right"/>
    </xf>
    <xf numFmtId="0" fontId="5" fillId="2" borderId="0" xfId="0" applyFont="1" applyFill="1" applyBorder="1" applyAlignment="1" applyProtection="1">
      <alignment horizontal="left" vertical="top" wrapText="1"/>
    </xf>
    <xf numFmtId="3" fontId="0" fillId="2" borderId="8" xfId="0" applyNumberFormat="1" applyFill="1" applyBorder="1" applyAlignment="1" applyProtection="1">
      <alignment vertical="top"/>
    </xf>
    <xf numFmtId="0" fontId="5" fillId="2" borderId="0" xfId="0" applyFont="1" applyFill="1" applyAlignment="1" applyProtection="1">
      <alignment horizontal="left"/>
    </xf>
    <xf numFmtId="0" fontId="0" fillId="2" borderId="1" xfId="0" applyFill="1" applyBorder="1" applyProtection="1"/>
    <xf numFmtId="0" fontId="17" fillId="2" borderId="0" xfId="0" applyFont="1" applyFill="1" applyAlignment="1" applyProtection="1">
      <alignment horizontal="right" vertical="center"/>
    </xf>
    <xf numFmtId="0" fontId="5" fillId="2" borderId="1" xfId="0" applyFont="1" applyFill="1" applyBorder="1" applyAlignment="1" applyProtection="1">
      <alignment vertical="top" wrapText="1"/>
    </xf>
    <xf numFmtId="0" fontId="0" fillId="2" borderId="1" xfId="0" applyFill="1" applyBorder="1" applyAlignment="1" applyProtection="1">
      <alignment wrapText="1"/>
    </xf>
    <xf numFmtId="0" fontId="3" fillId="2" borderId="0" xfId="0" applyFont="1" applyFill="1" applyAlignment="1" applyProtection="1">
      <alignment wrapText="1"/>
    </xf>
    <xf numFmtId="0" fontId="1" fillId="2" borderId="0" xfId="0" applyFont="1" applyFill="1" applyProtection="1"/>
    <xf numFmtId="0" fontId="24" fillId="2" borderId="6" xfId="0" applyFont="1" applyFill="1" applyBorder="1" applyProtection="1"/>
    <xf numFmtId="0" fontId="24" fillId="2" borderId="1" xfId="0" applyFont="1" applyFill="1" applyBorder="1" applyAlignment="1" applyProtection="1">
      <alignment horizontal="right" vertical="center" wrapText="1"/>
    </xf>
    <xf numFmtId="0" fontId="31" fillId="2" borderId="0" xfId="0" applyFont="1" applyFill="1" applyProtection="1"/>
    <xf numFmtId="0" fontId="3" fillId="2" borderId="0" xfId="0" applyFont="1" applyFill="1" applyBorder="1" applyAlignment="1" applyProtection="1">
      <alignment horizontal="centerContinuous"/>
    </xf>
    <xf numFmtId="0" fontId="0" fillId="2" borderId="0" xfId="0" applyFill="1" applyAlignment="1" applyProtection="1">
      <alignment horizontal="right"/>
    </xf>
    <xf numFmtId="0" fontId="0" fillId="2" borderId="0" xfId="0" applyFill="1" applyAlignment="1" applyProtection="1">
      <alignment vertical="top" wrapText="1"/>
    </xf>
    <xf numFmtId="0" fontId="27" fillId="2" borderId="0" xfId="0" applyFont="1" applyFill="1" applyAlignment="1" applyProtection="1">
      <alignment horizontal="right"/>
    </xf>
    <xf numFmtId="0" fontId="27" fillId="2" borderId="0" xfId="0" applyFont="1" applyFill="1" applyProtection="1"/>
    <xf numFmtId="0" fontId="28" fillId="2" borderId="0" xfId="0" applyFont="1" applyFill="1" applyAlignment="1" applyProtection="1">
      <alignment wrapText="1"/>
    </xf>
    <xf numFmtId="0" fontId="0" fillId="2" borderId="0" xfId="0" applyFill="1" applyBorder="1" applyAlignment="1" applyProtection="1">
      <alignment horizontal="center" wrapText="1"/>
    </xf>
    <xf numFmtId="0" fontId="32" fillId="2" borderId="0" xfId="0" applyFont="1" applyFill="1" applyProtection="1"/>
    <xf numFmtId="0" fontId="34" fillId="2" borderId="1" xfId="0" applyFont="1" applyFill="1" applyBorder="1" applyAlignment="1" applyProtection="1">
      <alignment horizontal="right" vertical="top" wrapText="1"/>
    </xf>
    <xf numFmtId="0" fontId="15" fillId="2" borderId="0" xfId="0" applyFont="1" applyFill="1" applyBorder="1" applyAlignment="1" applyProtection="1">
      <alignment vertical="top" wrapText="1"/>
    </xf>
    <xf numFmtId="0" fontId="14" fillId="2" borderId="0" xfId="0" applyFont="1" applyFill="1" applyAlignment="1" applyProtection="1">
      <alignment vertical="top" wrapText="1"/>
    </xf>
    <xf numFmtId="0" fontId="28" fillId="2" borderId="0" xfId="0" applyFont="1" applyFill="1" applyAlignment="1" applyProtection="1">
      <alignment vertical="top" wrapText="1"/>
    </xf>
    <xf numFmtId="0" fontId="12" fillId="2" borderId="0" xfId="0" applyFont="1" applyFill="1" applyAlignment="1" applyProtection="1">
      <alignment horizontal="center"/>
    </xf>
    <xf numFmtId="3" fontId="0" fillId="2" borderId="0" xfId="0" applyNumberFormat="1" applyFill="1" applyBorder="1" applyAlignment="1" applyProtection="1">
      <alignment horizontal="right" vertical="top"/>
    </xf>
    <xf numFmtId="3" fontId="5" fillId="2" borderId="0" xfId="0" applyNumberFormat="1" applyFont="1" applyFill="1" applyBorder="1" applyAlignment="1" applyProtection="1">
      <alignment horizontal="right" vertical="top"/>
    </xf>
    <xf numFmtId="0" fontId="15" fillId="2" borderId="0" xfId="0" applyFont="1" applyFill="1" applyAlignment="1" applyProtection="1"/>
    <xf numFmtId="0" fontId="2" fillId="2" borderId="0" xfId="0" applyFont="1" applyFill="1" applyProtection="1"/>
    <xf numFmtId="0" fontId="5" fillId="2" borderId="0" xfId="0" applyFont="1" applyFill="1" applyAlignment="1" applyProtection="1">
      <alignment horizontal="justify" vertical="top" wrapText="1"/>
    </xf>
    <xf numFmtId="0" fontId="11" fillId="2" borderId="0" xfId="0" applyFont="1" applyFill="1" applyAlignment="1" applyProtection="1">
      <alignment wrapText="1"/>
    </xf>
    <xf numFmtId="0" fontId="33"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37" fillId="2" borderId="0" xfId="1" applyFont="1" applyFill="1" applyAlignment="1" applyProtection="1">
      <alignment horizontal="left" vertical="top" wrapText="1"/>
    </xf>
    <xf numFmtId="0" fontId="35" fillId="2" borderId="0" xfId="0" applyFont="1" applyFill="1" applyAlignment="1" applyProtection="1">
      <alignment horizontal="left" vertical="top" wrapText="1"/>
    </xf>
    <xf numFmtId="0" fontId="32" fillId="2" borderId="0" xfId="0" applyFont="1" applyFill="1" applyBorder="1" applyProtection="1"/>
    <xf numFmtId="0" fontId="5" fillId="2" borderId="0" xfId="0" applyFont="1" applyFill="1" applyAlignment="1" applyProtection="1"/>
    <xf numFmtId="0" fontId="6" fillId="2" borderId="0" xfId="0" applyFont="1" applyFill="1" applyAlignment="1" applyProtection="1"/>
    <xf numFmtId="0" fontId="9" fillId="2" borderId="0" xfId="0" applyFont="1" applyFill="1" applyAlignment="1" applyProtection="1"/>
    <xf numFmtId="0" fontId="0" fillId="2" borderId="0" xfId="0" applyFill="1"/>
    <xf numFmtId="0" fontId="31" fillId="2" borderId="0" xfId="0" applyFont="1" applyFill="1"/>
    <xf numFmtId="0" fontId="32" fillId="2" borderId="0" xfId="0" applyFont="1" applyFill="1"/>
    <xf numFmtId="0" fontId="29" fillId="2" borderId="0" xfId="0" applyFont="1" applyFill="1" applyAlignment="1" applyProtection="1"/>
    <xf numFmtId="0" fontId="43" fillId="2" borderId="0" xfId="0" applyFont="1" applyFill="1" applyAlignment="1" applyProtection="1"/>
    <xf numFmtId="0" fontId="17" fillId="2" borderId="0" xfId="0" applyFont="1" applyFill="1" applyBorder="1" applyAlignment="1" applyProtection="1">
      <alignment horizontal="right" vertical="center"/>
    </xf>
    <xf numFmtId="0" fontId="43" fillId="2" borderId="0" xfId="0" applyFont="1" applyFill="1" applyAlignment="1" applyProtection="1">
      <alignment wrapText="1"/>
    </xf>
    <xf numFmtId="0" fontId="13" fillId="2" borderId="0" xfId="0" applyFont="1" applyFill="1" applyAlignment="1"/>
    <xf numFmtId="0" fontId="9" fillId="2" borderId="0" xfId="0" applyFont="1" applyFill="1" applyBorder="1" applyAlignment="1" applyProtection="1"/>
    <xf numFmtId="0" fontId="6" fillId="2" borderId="0" xfId="0" applyFont="1" applyFill="1" applyBorder="1" applyAlignment="1" applyProtection="1"/>
    <xf numFmtId="0" fontId="30" fillId="2" borderId="0" xfId="0" applyFont="1" applyFill="1" applyAlignment="1"/>
    <xf numFmtId="0" fontId="6" fillId="2" borderId="0" xfId="0" applyFont="1" applyFill="1" applyAlignment="1"/>
    <xf numFmtId="0" fontId="6" fillId="2" borderId="0" xfId="0" applyFont="1" applyFill="1" applyAlignment="1">
      <alignment horizontal="left"/>
    </xf>
    <xf numFmtId="0" fontId="13" fillId="2" borderId="0" xfId="0" applyFont="1" applyFill="1" applyAlignment="1" applyProtection="1"/>
    <xf numFmtId="0" fontId="33" fillId="2" borderId="0" xfId="0" applyFont="1" applyFill="1" applyAlignment="1" applyProtection="1"/>
    <xf numFmtId="0" fontId="9" fillId="2" borderId="0" xfId="0" applyFont="1" applyFill="1" applyAlignment="1" applyProtection="1">
      <alignment horizontal="left" vertical="top" wrapText="1"/>
    </xf>
    <xf numFmtId="0" fontId="6" fillId="2" borderId="0" xfId="0" applyFont="1" applyFill="1" applyBorder="1" applyAlignment="1" applyProtection="1">
      <alignment horizontal="left" vertical="top" wrapText="1"/>
    </xf>
    <xf numFmtId="0" fontId="30" fillId="2" borderId="0" xfId="0" applyFont="1" applyFill="1"/>
    <xf numFmtId="0" fontId="6" fillId="2" borderId="0" xfId="0" applyFont="1" applyFill="1"/>
    <xf numFmtId="0" fontId="13" fillId="2" borderId="0" xfId="0" applyFont="1" applyFill="1" applyAlignment="1" applyProtection="1">
      <alignment horizontal="left" vertical="top" wrapText="1"/>
    </xf>
    <xf numFmtId="3" fontId="18" fillId="2" borderId="5" xfId="0" applyNumberFormat="1" applyFont="1" applyFill="1" applyBorder="1" applyAlignment="1" applyProtection="1">
      <alignment horizontal="right" vertical="top"/>
    </xf>
    <xf numFmtId="3" fontId="3" fillId="2" borderId="1" xfId="0" applyNumberFormat="1" applyFont="1" applyFill="1" applyBorder="1" applyProtection="1"/>
    <xf numFmtId="3" fontId="18" fillId="2" borderId="1" xfId="0" applyNumberFormat="1" applyFont="1" applyFill="1" applyBorder="1" applyAlignment="1" applyProtection="1">
      <alignment horizontal="right" vertical="top"/>
    </xf>
    <xf numFmtId="3" fontId="28" fillId="2" borderId="1" xfId="0" applyNumberFormat="1" applyFont="1" applyFill="1" applyBorder="1" applyAlignment="1" applyProtection="1">
      <alignment vertical="top" wrapText="1"/>
    </xf>
    <xf numFmtId="3" fontId="28" fillId="2" borderId="1" xfId="0" applyNumberFormat="1" applyFont="1" applyFill="1" applyBorder="1" applyAlignment="1" applyProtection="1">
      <alignment wrapText="1"/>
    </xf>
    <xf numFmtId="0" fontId="0" fillId="2" borderId="0" xfId="0" applyNumberFormat="1" applyFill="1"/>
    <xf numFmtId="0" fontId="46" fillId="0" borderId="0" xfId="0" applyFont="1" applyAlignment="1">
      <alignment horizontal="left" vertical="center" indent="1"/>
    </xf>
    <xf numFmtId="0" fontId="62" fillId="2" borderId="0" xfId="0" applyFont="1" applyFill="1" applyBorder="1" applyAlignment="1" applyProtection="1">
      <alignment vertical="top" wrapText="1"/>
    </xf>
    <xf numFmtId="0" fontId="63" fillId="2" borderId="0" xfId="0" applyFont="1" applyFill="1" applyAlignment="1" applyProtection="1"/>
    <xf numFmtId="0" fontId="0" fillId="3" borderId="0" xfId="0" applyFill="1" applyProtection="1"/>
    <xf numFmtId="0" fontId="3" fillId="3" borderId="0" xfId="0" applyFont="1" applyFill="1" applyAlignment="1" applyProtection="1">
      <alignment horizontal="left"/>
    </xf>
    <xf numFmtId="0" fontId="0" fillId="3" borderId="0" xfId="0" applyFill="1"/>
    <xf numFmtId="0" fontId="7" fillId="3" borderId="0" xfId="0" applyFont="1" applyFill="1" applyProtection="1"/>
    <xf numFmtId="0" fontId="8" fillId="3" borderId="0" xfId="0" applyFont="1" applyFill="1" applyBorder="1" applyAlignment="1" applyProtection="1">
      <alignment vertical="top"/>
    </xf>
    <xf numFmtId="0" fontId="0" fillId="3" borderId="0" xfId="0" applyFill="1" applyBorder="1" applyProtection="1"/>
    <xf numFmtId="0" fontId="3" fillId="3" borderId="0" xfId="0" applyFont="1" applyFill="1" applyProtection="1"/>
    <xf numFmtId="0" fontId="0" fillId="3" borderId="0" xfId="0" applyFill="1" applyAlignment="1" applyProtection="1">
      <alignment vertical="top"/>
    </xf>
    <xf numFmtId="0" fontId="0" fillId="3" borderId="0" xfId="0" applyFill="1" applyAlignment="1" applyProtection="1">
      <alignment wrapText="1"/>
    </xf>
    <xf numFmtId="0" fontId="11" fillId="3" borderId="0" xfId="0" applyFont="1" applyFill="1" applyProtection="1"/>
    <xf numFmtId="0" fontId="5" fillId="3" borderId="0" xfId="0" applyFont="1" applyFill="1" applyAlignment="1" applyProtection="1">
      <alignment horizontal="left"/>
    </xf>
    <xf numFmtId="0" fontId="3" fillId="3" borderId="1" xfId="0" applyFont="1" applyFill="1" applyBorder="1" applyAlignment="1" applyProtection="1">
      <alignment horizontal="center"/>
    </xf>
    <xf numFmtId="0" fontId="5" fillId="3" borderId="0" xfId="0" applyFont="1" applyFill="1" applyProtection="1"/>
    <xf numFmtId="0" fontId="3" fillId="3" borderId="0" xfId="0" applyFont="1" applyFill="1" applyBorder="1" applyAlignment="1" applyProtection="1">
      <alignment horizontal="center"/>
    </xf>
    <xf numFmtId="0" fontId="0" fillId="3" borderId="10" xfId="0" applyFill="1" applyBorder="1" applyProtection="1"/>
    <xf numFmtId="0" fontId="3" fillId="3" borderId="5" xfId="0" applyFont="1" applyFill="1" applyBorder="1" applyAlignment="1" applyProtection="1">
      <alignment horizontal="center"/>
    </xf>
    <xf numFmtId="0" fontId="12" fillId="3" borderId="0" xfId="0" applyFont="1" applyFill="1" applyProtection="1"/>
    <xf numFmtId="0" fontId="0" fillId="3" borderId="0" xfId="0" applyFill="1" applyAlignment="1">
      <alignment vertical="top" wrapText="1"/>
    </xf>
    <xf numFmtId="0" fontId="0" fillId="3" borderId="0" xfId="0" applyFill="1" applyAlignment="1" applyProtection="1">
      <alignment horizontal="justify" vertical="top" wrapText="1"/>
    </xf>
    <xf numFmtId="0" fontId="16" fillId="3" borderId="0" xfId="0" applyFont="1" applyFill="1" applyProtection="1"/>
    <xf numFmtId="0" fontId="15" fillId="3" borderId="0" xfId="0" applyFont="1" applyFill="1" applyAlignment="1" applyProtection="1"/>
    <xf numFmtId="0" fontId="15" fillId="3" borderId="0" xfId="0" applyFont="1" applyFill="1" applyAlignment="1"/>
    <xf numFmtId="0" fontId="0" fillId="3" borderId="0" xfId="0" applyFill="1" applyAlignment="1">
      <alignment wrapText="1"/>
    </xf>
    <xf numFmtId="0" fontId="15" fillId="3" borderId="0" xfId="0" applyFont="1" applyFill="1" applyAlignment="1" applyProtection="1">
      <alignment horizontal="justify" vertical="top" wrapText="1"/>
    </xf>
    <xf numFmtId="0" fontId="3" fillId="3" borderId="0" xfId="0" applyFont="1" applyFill="1" applyBorder="1" applyProtection="1"/>
    <xf numFmtId="0" fontId="0" fillId="3" borderId="0" xfId="0" applyFill="1" applyAlignment="1" applyProtection="1">
      <alignment horizontal="left"/>
    </xf>
    <xf numFmtId="0" fontId="17" fillId="3" borderId="0" xfId="0" quotePrefix="1" applyFont="1" applyFill="1" applyAlignment="1" applyProtection="1">
      <alignment horizontal="center"/>
    </xf>
    <xf numFmtId="0" fontId="18" fillId="3" borderId="0" xfId="0" applyFont="1" applyFill="1" applyProtection="1"/>
    <xf numFmtId="0" fontId="19" fillId="3" borderId="1" xfId="0" applyFont="1" applyFill="1" applyBorder="1" applyAlignment="1" applyProtection="1">
      <alignment vertical="top" wrapText="1"/>
    </xf>
    <xf numFmtId="0" fontId="19" fillId="3" borderId="2" xfId="0" applyFont="1" applyFill="1" applyBorder="1" applyAlignment="1" applyProtection="1">
      <alignment horizontal="right" vertical="top" wrapText="1"/>
    </xf>
    <xf numFmtId="0" fontId="19" fillId="3" borderId="3" xfId="0" applyFont="1" applyFill="1" applyBorder="1" applyAlignment="1" applyProtection="1">
      <alignment horizontal="right" vertical="top" wrapText="1"/>
    </xf>
    <xf numFmtId="0" fontId="19" fillId="3" borderId="1" xfId="0" applyFont="1" applyFill="1" applyBorder="1" applyAlignment="1" applyProtection="1">
      <alignment horizontal="right" vertical="top" wrapText="1"/>
    </xf>
    <xf numFmtId="0" fontId="19" fillId="3" borderId="0" xfId="0" applyFont="1" applyFill="1" applyBorder="1" applyAlignment="1" applyProtection="1">
      <alignment horizontal="right" vertical="top" wrapText="1"/>
    </xf>
    <xf numFmtId="0" fontId="20" fillId="3" borderId="4" xfId="0" quotePrefix="1" applyFont="1" applyFill="1" applyBorder="1" applyAlignment="1" applyProtection="1">
      <alignment horizontal="right"/>
    </xf>
    <xf numFmtId="0" fontId="18" fillId="3" borderId="4" xfId="0" applyFont="1" applyFill="1" applyBorder="1" applyAlignment="1" applyProtection="1">
      <alignment horizontal="right"/>
    </xf>
    <xf numFmtId="0" fontId="20" fillId="3" borderId="0" xfId="0" applyFont="1" applyFill="1" applyAlignment="1" applyProtection="1">
      <alignment vertical="center"/>
    </xf>
    <xf numFmtId="0" fontId="19" fillId="3" borderId="0" xfId="0" applyFont="1" applyFill="1" applyBorder="1" applyAlignment="1" applyProtection="1">
      <alignment vertical="top"/>
    </xf>
    <xf numFmtId="0" fontId="18" fillId="3" borderId="0" xfId="0" applyFont="1" applyFill="1" applyBorder="1" applyAlignment="1" applyProtection="1">
      <alignment horizontal="right" vertical="top"/>
    </xf>
    <xf numFmtId="0" fontId="21" fillId="3" borderId="0" xfId="0" applyFont="1" applyFill="1" applyAlignment="1" applyProtection="1">
      <alignment horizontal="left"/>
    </xf>
    <xf numFmtId="0" fontId="20" fillId="3" borderId="0" xfId="0" quotePrefix="1" applyFont="1" applyFill="1" applyAlignment="1" applyProtection="1">
      <alignment horizontal="right" vertical="center"/>
    </xf>
    <xf numFmtId="0" fontId="18" fillId="3" borderId="1" xfId="0" applyFont="1" applyFill="1" applyBorder="1" applyAlignment="1" applyProtection="1">
      <alignment vertical="top"/>
    </xf>
    <xf numFmtId="3" fontId="19" fillId="3" borderId="5" xfId="0" applyNumberFormat="1" applyFont="1" applyFill="1" applyBorder="1" applyAlignment="1" applyProtection="1">
      <alignment horizontal="right" vertical="top"/>
    </xf>
    <xf numFmtId="3" fontId="19" fillId="3" borderId="0" xfId="0" applyNumberFormat="1" applyFont="1" applyFill="1" applyBorder="1" applyAlignment="1" applyProtection="1">
      <alignment horizontal="right" vertical="top"/>
    </xf>
    <xf numFmtId="0" fontId="19" fillId="3" borderId="6" xfId="0" applyFont="1" applyFill="1" applyBorder="1" applyAlignment="1" applyProtection="1">
      <alignment vertical="top"/>
    </xf>
    <xf numFmtId="3" fontId="19" fillId="3" borderId="1" xfId="0" applyNumberFormat="1" applyFont="1" applyFill="1" applyBorder="1" applyAlignment="1" applyProtection="1">
      <alignment horizontal="right" vertical="top"/>
    </xf>
    <xf numFmtId="0" fontId="18" fillId="3" borderId="0" xfId="0" applyFont="1" applyFill="1" applyBorder="1" applyAlignment="1" applyProtection="1">
      <alignment vertical="top"/>
    </xf>
    <xf numFmtId="3" fontId="18" fillId="3" borderId="0" xfId="0" applyNumberFormat="1" applyFont="1" applyFill="1" applyBorder="1" applyAlignment="1" applyProtection="1">
      <alignment horizontal="right" vertical="top"/>
    </xf>
    <xf numFmtId="0" fontId="20" fillId="3" borderId="0" xfId="0" applyFont="1" applyFill="1" applyAlignment="1" applyProtection="1">
      <alignment horizontal="right" vertical="center"/>
    </xf>
    <xf numFmtId="0" fontId="18" fillId="3" borderId="7" xfId="0" applyFont="1" applyFill="1" applyBorder="1" applyAlignment="1" applyProtection="1">
      <alignment vertical="top"/>
    </xf>
    <xf numFmtId="0" fontId="20" fillId="3" borderId="0" xfId="0" quotePrefix="1" applyFont="1" applyFill="1" applyAlignment="1" applyProtection="1">
      <alignment vertical="center"/>
    </xf>
    <xf numFmtId="0" fontId="0" fillId="3" borderId="0" xfId="0" applyFill="1" applyAlignment="1" applyProtection="1"/>
    <xf numFmtId="0" fontId="0" fillId="3" borderId="0" xfId="0" applyFill="1" applyBorder="1" applyAlignment="1" applyProtection="1"/>
    <xf numFmtId="0" fontId="19" fillId="3" borderId="8" xfId="0" applyFont="1" applyFill="1" applyBorder="1" applyAlignment="1" applyProtection="1">
      <alignment vertical="top"/>
    </xf>
    <xf numFmtId="3" fontId="18" fillId="3" borderId="8" xfId="0" applyNumberFormat="1" applyFont="1" applyFill="1" applyBorder="1" applyAlignment="1" applyProtection="1">
      <alignment horizontal="right" vertical="top"/>
    </xf>
    <xf numFmtId="3" fontId="19" fillId="3" borderId="8" xfId="0" applyNumberFormat="1" applyFont="1" applyFill="1" applyBorder="1" applyAlignment="1" applyProtection="1">
      <alignment horizontal="right" vertical="top"/>
    </xf>
    <xf numFmtId="0" fontId="21" fillId="3" borderId="0" xfId="0" applyFont="1" applyFill="1" applyBorder="1" applyAlignment="1" applyProtection="1">
      <alignment horizontal="left"/>
    </xf>
    <xf numFmtId="0" fontId="20" fillId="3" borderId="0" xfId="0" quotePrefix="1" applyFont="1" applyFill="1" applyBorder="1" applyAlignment="1" applyProtection="1">
      <alignment vertical="center"/>
    </xf>
    <xf numFmtId="0" fontId="18" fillId="3" borderId="9" xfId="0" applyFont="1" applyFill="1" applyBorder="1" applyAlignment="1" applyProtection="1">
      <alignment vertical="top"/>
    </xf>
    <xf numFmtId="3" fontId="18" fillId="3" borderId="9" xfId="0" applyNumberFormat="1" applyFont="1" applyFill="1" applyBorder="1" applyAlignment="1" applyProtection="1">
      <alignment horizontal="right" vertical="top"/>
    </xf>
    <xf numFmtId="0" fontId="21" fillId="3" borderId="9" xfId="0" applyFont="1" applyFill="1" applyBorder="1" applyAlignment="1" applyProtection="1">
      <alignment horizontal="left"/>
    </xf>
    <xf numFmtId="0" fontId="0" fillId="3" borderId="9" xfId="0" applyFill="1" applyBorder="1" applyProtection="1"/>
    <xf numFmtId="0" fontId="19" fillId="3" borderId="7" xfId="0" applyFont="1" applyFill="1" applyBorder="1" applyAlignment="1" applyProtection="1">
      <alignment vertical="top"/>
    </xf>
    <xf numFmtId="3" fontId="19" fillId="3" borderId="7" xfId="0" applyNumberFormat="1" applyFont="1" applyFill="1" applyBorder="1" applyAlignment="1" applyProtection="1">
      <alignment horizontal="right" vertical="top"/>
    </xf>
    <xf numFmtId="0" fontId="20" fillId="3" borderId="0" xfId="0" applyFont="1" applyFill="1" applyProtection="1"/>
    <xf numFmtId="0" fontId="23" fillId="3" borderId="0" xfId="0" applyFont="1" applyFill="1" applyProtection="1"/>
    <xf numFmtId="0" fontId="1" fillId="3" borderId="0" xfId="0" applyFont="1" applyFill="1" applyAlignment="1" applyProtection="1">
      <alignment horizontal="left" vertical="top" wrapText="1"/>
    </xf>
    <xf numFmtId="0" fontId="1" fillId="3" borderId="0" xfId="0" applyFont="1" applyFill="1" applyAlignment="1" applyProtection="1">
      <alignment wrapText="1"/>
    </xf>
    <xf numFmtId="0" fontId="0" fillId="3" borderId="0" xfId="0" applyFill="1" applyBorder="1" applyAlignment="1" applyProtection="1">
      <alignment horizontal="center"/>
    </xf>
    <xf numFmtId="0" fontId="17" fillId="3" borderId="0" xfId="0" applyFont="1" applyFill="1" applyBorder="1" applyProtection="1"/>
    <xf numFmtId="0" fontId="17" fillId="3" borderId="0" xfId="0" applyFont="1" applyFill="1" applyProtection="1"/>
    <xf numFmtId="0" fontId="17" fillId="3" borderId="0" xfId="0" quotePrefix="1" applyFont="1" applyFill="1" applyAlignment="1" applyProtection="1">
      <alignment horizontal="center" wrapText="1"/>
    </xf>
    <xf numFmtId="0" fontId="17" fillId="3" borderId="0" xfId="0" quotePrefix="1" applyFont="1" applyFill="1" applyBorder="1" applyAlignment="1" applyProtection="1">
      <alignment horizontal="center"/>
    </xf>
    <xf numFmtId="0" fontId="25" fillId="3" borderId="10" xfId="0" applyFont="1" applyFill="1" applyBorder="1" applyAlignment="1" applyProtection="1">
      <alignment horizontal="left"/>
    </xf>
    <xf numFmtId="0" fontId="18" fillId="3" borderId="6" xfId="0" applyFont="1" applyFill="1" applyBorder="1" applyProtection="1"/>
    <xf numFmtId="0" fontId="0" fillId="3" borderId="1" xfId="0" applyFill="1" applyBorder="1" applyAlignment="1" applyProtection="1">
      <alignment horizontal="center"/>
    </xf>
    <xf numFmtId="0" fontId="12" fillId="3" borderId="0" xfId="0" applyFont="1" applyFill="1" applyBorder="1" applyProtection="1"/>
    <xf numFmtId="0" fontId="5" fillId="3" borderId="8" xfId="0" applyFont="1" applyFill="1" applyBorder="1" applyProtection="1"/>
    <xf numFmtId="0" fontId="5" fillId="3" borderId="8" xfId="0" applyFont="1" applyFill="1" applyBorder="1" applyAlignment="1" applyProtection="1">
      <alignment horizontal="left"/>
    </xf>
    <xf numFmtId="0" fontId="0" fillId="3" borderId="8" xfId="0" applyFill="1" applyBorder="1" applyProtection="1"/>
    <xf numFmtId="0" fontId="12" fillId="3" borderId="0" xfId="0" quotePrefix="1" applyFont="1" applyFill="1" applyAlignment="1" applyProtection="1">
      <alignment vertical="center"/>
    </xf>
    <xf numFmtId="0" fontId="5" fillId="3" borderId="11" xfId="0" applyFont="1" applyFill="1" applyBorder="1" applyAlignment="1" applyProtection="1">
      <alignment horizontal="left" vertical="top" wrapText="1"/>
    </xf>
    <xf numFmtId="3" fontId="3" fillId="3" borderId="12" xfId="0" applyNumberFormat="1" applyFont="1" applyFill="1" applyBorder="1" applyAlignment="1" applyProtection="1">
      <alignment horizontal="right" vertical="top"/>
    </xf>
    <xf numFmtId="3" fontId="3" fillId="3" borderId="1" xfId="0" applyNumberFormat="1" applyFont="1" applyFill="1" applyBorder="1" applyAlignment="1" applyProtection="1">
      <alignment horizontal="right" vertical="top"/>
    </xf>
    <xf numFmtId="3" fontId="3" fillId="3" borderId="0" xfId="0" applyNumberFormat="1" applyFont="1" applyFill="1" applyBorder="1" applyAlignment="1" applyProtection="1">
      <alignment horizontal="right" vertical="top"/>
    </xf>
    <xf numFmtId="0" fontId="12" fillId="3" borderId="0" xfId="0" quotePrefix="1" applyFont="1" applyFill="1" applyAlignment="1" applyProtection="1">
      <alignment horizontal="right" vertical="center"/>
    </xf>
    <xf numFmtId="3" fontId="0" fillId="3" borderId="0" xfId="0" applyNumberFormat="1" applyFill="1" applyBorder="1" applyAlignment="1" applyProtection="1">
      <alignment horizontal="right" vertical="top"/>
    </xf>
    <xf numFmtId="0" fontId="5" fillId="3" borderId="13" xfId="0" applyFont="1" applyFill="1" applyBorder="1" applyAlignment="1" applyProtection="1">
      <alignment horizontal="left" vertical="top" wrapText="1"/>
    </xf>
    <xf numFmtId="0" fontId="5" fillId="3" borderId="0" xfId="0" applyFont="1" applyFill="1" applyBorder="1" applyAlignment="1" applyProtection="1">
      <alignment horizontal="left" vertical="center" wrapText="1"/>
    </xf>
    <xf numFmtId="3" fontId="3" fillId="3" borderId="4" xfId="0" applyNumberFormat="1" applyFont="1" applyFill="1" applyBorder="1" applyAlignment="1" applyProtection="1">
      <alignment horizontal="right" vertical="center"/>
    </xf>
    <xf numFmtId="3" fontId="0" fillId="3" borderId="0" xfId="0" applyNumberFormat="1" applyFill="1" applyAlignment="1" applyProtection="1">
      <alignment vertical="center"/>
    </xf>
    <xf numFmtId="0" fontId="5" fillId="3" borderId="1" xfId="0" applyFont="1" applyFill="1" applyBorder="1" applyAlignment="1" applyProtection="1">
      <alignment horizontal="left" vertical="top" wrapText="1"/>
    </xf>
    <xf numFmtId="0" fontId="5" fillId="3" borderId="0" xfId="0" applyFont="1" applyFill="1" applyAlignment="1" applyProtection="1">
      <alignment wrapText="1"/>
    </xf>
    <xf numFmtId="0" fontId="5" fillId="3" borderId="0" xfId="0" applyFont="1" applyFill="1" applyAlignment="1" applyProtection="1">
      <alignment horizontal="center"/>
    </xf>
    <xf numFmtId="0" fontId="12" fillId="3" borderId="0" xfId="0" applyFont="1" applyFill="1" applyAlignment="1" applyProtection="1">
      <alignment horizontal="right" vertical="center"/>
    </xf>
    <xf numFmtId="0" fontId="26" fillId="3" borderId="0" xfId="0" applyFont="1" applyFill="1" applyProtection="1"/>
    <xf numFmtId="0" fontId="12" fillId="3" borderId="10" xfId="0" applyFont="1" applyFill="1" applyBorder="1" applyAlignment="1" applyProtection="1">
      <alignment horizontal="right" vertical="center"/>
    </xf>
    <xf numFmtId="0" fontId="5" fillId="3" borderId="14" xfId="0" applyFont="1" applyFill="1" applyBorder="1" applyAlignment="1" applyProtection="1">
      <alignment horizontal="left" vertical="top" wrapText="1"/>
    </xf>
    <xf numFmtId="0" fontId="26" fillId="3" borderId="0" xfId="0" applyFont="1" applyFill="1" applyBorder="1" applyProtection="1"/>
    <xf numFmtId="3" fontId="3" fillId="3" borderId="4" xfId="0" applyNumberFormat="1" applyFont="1" applyFill="1" applyBorder="1" applyAlignment="1" applyProtection="1">
      <alignment horizontal="right" vertical="top"/>
    </xf>
    <xf numFmtId="3" fontId="0" fillId="3" borderId="0" xfId="0" applyNumberFormat="1" applyFill="1" applyAlignment="1" applyProtection="1">
      <alignment horizontal="right" vertical="top"/>
    </xf>
    <xf numFmtId="3" fontId="5" fillId="3" borderId="0" xfId="0" applyNumberFormat="1" applyFont="1" applyFill="1" applyBorder="1" applyAlignment="1" applyProtection="1">
      <alignment horizontal="right" vertical="top"/>
    </xf>
    <xf numFmtId="0" fontId="5" fillId="3" borderId="0" xfId="0" applyFont="1" applyFill="1" applyBorder="1" applyAlignment="1" applyProtection="1"/>
    <xf numFmtId="0" fontId="5" fillId="3" borderId="0" xfId="0" applyFont="1" applyFill="1" applyAlignment="1" applyProtection="1"/>
    <xf numFmtId="0" fontId="12" fillId="3" borderId="0" xfId="0" quotePrefix="1" applyFont="1" applyFill="1" applyAlignment="1" applyProtection="1">
      <alignment horizontal="right" wrapText="1"/>
    </xf>
    <xf numFmtId="0" fontId="5" fillId="3" borderId="6" xfId="0" applyFont="1" applyFill="1" applyBorder="1" applyAlignment="1" applyProtection="1">
      <alignment vertical="top" wrapText="1"/>
    </xf>
    <xf numFmtId="0" fontId="3" fillId="3" borderId="1" xfId="0" applyFont="1" applyFill="1" applyBorder="1" applyAlignment="1" applyProtection="1">
      <alignment horizontal="center" vertical="center"/>
    </xf>
    <xf numFmtId="0" fontId="5" fillId="3" borderId="15" xfId="0" applyFont="1" applyFill="1" applyBorder="1" applyProtection="1"/>
    <xf numFmtId="0" fontId="11" fillId="3" borderId="0" xfId="0" applyFont="1" applyFill="1" applyAlignment="1" applyProtection="1">
      <alignment horizontal="left"/>
    </xf>
    <xf numFmtId="0" fontId="12" fillId="3" borderId="0" xfId="0" applyFont="1" applyFill="1" applyBorder="1" applyAlignment="1" applyProtection="1">
      <alignment horizontal="right"/>
    </xf>
    <xf numFmtId="0" fontId="5" fillId="3" borderId="0" xfId="0" applyFont="1" applyFill="1" applyBorder="1" applyAlignment="1" applyProtection="1">
      <alignment horizontal="left" vertical="top" wrapText="1"/>
    </xf>
    <xf numFmtId="3" fontId="0" fillId="3" borderId="8" xfId="0" applyNumberFormat="1" applyFill="1" applyBorder="1" applyAlignment="1" applyProtection="1">
      <alignment vertical="top"/>
    </xf>
    <xf numFmtId="0" fontId="0" fillId="3" borderId="0" xfId="0" applyFill="1" applyAlignment="1"/>
    <xf numFmtId="0" fontId="0" fillId="3" borderId="1" xfId="0" applyFill="1" applyBorder="1" applyProtection="1"/>
    <xf numFmtId="0" fontId="17" fillId="3" borderId="0" xfId="0" applyFont="1" applyFill="1" applyAlignment="1" applyProtection="1">
      <alignment horizontal="right" vertical="center"/>
    </xf>
    <xf numFmtId="0" fontId="5" fillId="3" borderId="1" xfId="0" applyFont="1" applyFill="1" applyBorder="1" applyAlignment="1" applyProtection="1">
      <alignment vertical="top" wrapText="1"/>
    </xf>
    <xf numFmtId="0" fontId="5" fillId="3" borderId="0" xfId="0" applyFont="1" applyFill="1" applyAlignment="1" applyProtection="1">
      <alignment vertical="top" wrapText="1"/>
    </xf>
    <xf numFmtId="0" fontId="0" fillId="3" borderId="1" xfId="0" applyFill="1" applyBorder="1" applyAlignment="1" applyProtection="1">
      <alignment wrapText="1"/>
    </xf>
    <xf numFmtId="3" fontId="3" fillId="3" borderId="1" xfId="0" applyNumberFormat="1" applyFont="1" applyFill="1" applyBorder="1" applyProtection="1"/>
    <xf numFmtId="0" fontId="15" fillId="3" borderId="0" xfId="0" applyFont="1" applyFill="1" applyAlignment="1" applyProtection="1">
      <alignment vertical="top" wrapText="1"/>
    </xf>
    <xf numFmtId="0" fontId="3" fillId="3" borderId="0" xfId="0" applyFont="1" applyFill="1" applyAlignment="1" applyProtection="1">
      <alignment wrapText="1"/>
    </xf>
    <xf numFmtId="0" fontId="1" fillId="3" borderId="0" xfId="0" applyFont="1" applyFill="1" applyProtection="1"/>
    <xf numFmtId="0" fontId="24" fillId="3" borderId="6" xfId="0" applyFont="1" applyFill="1" applyBorder="1" applyProtection="1"/>
    <xf numFmtId="0" fontId="24" fillId="3" borderId="1" xfId="0" applyFont="1" applyFill="1" applyBorder="1" applyAlignment="1" applyProtection="1">
      <alignment horizontal="right" vertical="center" wrapText="1"/>
    </xf>
    <xf numFmtId="0" fontId="31" fillId="3" borderId="0" xfId="0" applyFont="1" applyFill="1" applyProtection="1"/>
    <xf numFmtId="0" fontId="3" fillId="3" borderId="0" xfId="0" applyFont="1" applyFill="1" applyBorder="1" applyAlignment="1" applyProtection="1">
      <alignment horizontal="centerContinuous"/>
    </xf>
    <xf numFmtId="0" fontId="0" fillId="3" borderId="0" xfId="0" applyFill="1" applyBorder="1" applyAlignment="1" applyProtection="1">
      <alignment horizontal="centerContinuous" vertical="top"/>
    </xf>
    <xf numFmtId="0" fontId="0" fillId="3" borderId="0" xfId="0" applyFill="1" applyAlignment="1" applyProtection="1">
      <alignment horizontal="right"/>
    </xf>
    <xf numFmtId="0" fontId="0" fillId="3" borderId="0" xfId="0" applyFill="1" applyAlignment="1" applyProtection="1">
      <alignment vertical="top" wrapText="1"/>
    </xf>
    <xf numFmtId="0" fontId="27" fillId="3" borderId="0" xfId="0" applyFont="1" applyFill="1" applyAlignment="1" applyProtection="1">
      <alignment horizontal="right"/>
    </xf>
    <xf numFmtId="0" fontId="27" fillId="3" borderId="0" xfId="0" applyFont="1" applyFill="1" applyProtection="1"/>
    <xf numFmtId="0" fontId="28" fillId="3" borderId="0" xfId="0" applyFont="1" applyFill="1" applyAlignment="1" applyProtection="1">
      <alignment wrapText="1"/>
    </xf>
    <xf numFmtId="0" fontId="0" fillId="3" borderId="0" xfId="0" applyFill="1" applyBorder="1" applyAlignment="1" applyProtection="1">
      <alignment horizontal="center" wrapText="1"/>
    </xf>
    <xf numFmtId="0" fontId="32" fillId="3" borderId="0" xfId="0" applyFont="1" applyFill="1" applyProtection="1"/>
    <xf numFmtId="0" fontId="34" fillId="3" borderId="1" xfId="0" applyFont="1" applyFill="1" applyBorder="1" applyAlignment="1" applyProtection="1">
      <alignment horizontal="right" vertical="top" wrapText="1"/>
    </xf>
    <xf numFmtId="0" fontId="33" fillId="3" borderId="0" xfId="0" applyFont="1" applyFill="1" applyAlignment="1" applyProtection="1">
      <alignment vertical="top" wrapText="1"/>
    </xf>
    <xf numFmtId="0" fontId="19" fillId="3" borderId="0" xfId="0" applyFont="1" applyFill="1" applyBorder="1" applyAlignment="1">
      <alignment horizontal="right" vertical="center" wrapText="1"/>
    </xf>
    <xf numFmtId="0" fontId="15" fillId="3" borderId="0" xfId="0" applyFont="1" applyFill="1" applyBorder="1" applyAlignment="1" applyProtection="1">
      <alignment vertical="top" wrapText="1"/>
    </xf>
    <xf numFmtId="0" fontId="35" fillId="3" borderId="0" xfId="0" applyFont="1" applyFill="1" applyAlignment="1" applyProtection="1">
      <alignment horizontal="right" vertical="top" wrapText="1"/>
    </xf>
    <xf numFmtId="0" fontId="0" fillId="3" borderId="0" xfId="0" applyFill="1" applyBorder="1" applyAlignment="1" applyProtection="1">
      <alignment wrapText="1"/>
    </xf>
    <xf numFmtId="0" fontId="14" fillId="3" borderId="0" xfId="0" applyFont="1" applyFill="1" applyAlignment="1" applyProtection="1">
      <alignment vertical="top" wrapText="1"/>
    </xf>
    <xf numFmtId="0" fontId="3" fillId="3" borderId="0" xfId="0" applyFont="1" applyFill="1"/>
    <xf numFmtId="3" fontId="28" fillId="3" borderId="1" xfId="0" applyNumberFormat="1" applyFont="1" applyFill="1" applyBorder="1" applyAlignment="1" applyProtection="1">
      <alignment vertical="top" wrapText="1"/>
    </xf>
    <xf numFmtId="0" fontId="15" fillId="3" borderId="4" xfId="0" applyFont="1" applyFill="1" applyBorder="1" applyAlignment="1" applyProtection="1"/>
    <xf numFmtId="0" fontId="14" fillId="3" borderId="0" xfId="0" applyFont="1" applyFill="1" applyAlignment="1" applyProtection="1"/>
    <xf numFmtId="0" fontId="0" fillId="3" borderId="0" xfId="0" applyFill="1" applyBorder="1" applyAlignment="1">
      <alignment horizontal="center" wrapText="1"/>
    </xf>
    <xf numFmtId="0" fontId="19" fillId="3" borderId="0" xfId="0" applyFont="1" applyFill="1" applyBorder="1" applyAlignment="1" applyProtection="1">
      <alignment horizontal="right" vertical="center" wrapText="1"/>
    </xf>
    <xf numFmtId="0" fontId="28" fillId="3" borderId="0" xfId="0" applyFont="1" applyFill="1" applyAlignment="1" applyProtection="1">
      <alignment vertical="top" wrapText="1"/>
    </xf>
    <xf numFmtId="0" fontId="15" fillId="3" borderId="0" xfId="0" applyFont="1" applyFill="1" applyBorder="1" applyAlignment="1" applyProtection="1">
      <alignment wrapText="1"/>
    </xf>
    <xf numFmtId="3" fontId="28" fillId="3" borderId="1" xfId="0" applyNumberFormat="1" applyFont="1" applyFill="1" applyBorder="1" applyAlignment="1" applyProtection="1">
      <alignment wrapText="1"/>
    </xf>
    <xf numFmtId="0" fontId="11" fillId="3" borderId="0" xfId="0" applyFont="1" applyFill="1" applyAlignment="1" applyProtection="1">
      <alignment wrapText="1"/>
    </xf>
    <xf numFmtId="0" fontId="2" fillId="4" borderId="0" xfId="0" applyFont="1" applyFill="1" applyProtection="1"/>
    <xf numFmtId="0" fontId="0" fillId="4" borderId="0" xfId="0" applyFill="1" applyProtection="1"/>
    <xf numFmtId="0" fontId="3" fillId="4" borderId="0" xfId="0" applyFont="1" applyFill="1" applyAlignment="1" applyProtection="1">
      <alignment horizontal="right"/>
    </xf>
    <xf numFmtId="0" fontId="3" fillId="4" borderId="0" xfId="0" applyFont="1" applyFill="1" applyAlignment="1" applyProtection="1">
      <alignment horizontal="left"/>
    </xf>
    <xf numFmtId="0" fontId="0" fillId="4" borderId="0" xfId="0" applyFill="1"/>
    <xf numFmtId="0" fontId="7" fillId="4" borderId="0" xfId="0" applyFont="1" applyFill="1" applyProtection="1"/>
    <xf numFmtId="0" fontId="8" fillId="4" borderId="0" xfId="0" applyFont="1" applyFill="1" applyBorder="1" applyAlignment="1" applyProtection="1">
      <alignment vertical="top"/>
    </xf>
    <xf numFmtId="0" fontId="0" fillId="4" borderId="0" xfId="0" applyFill="1" applyBorder="1" applyProtection="1"/>
    <xf numFmtId="0" fontId="3" fillId="4" borderId="0" xfId="0" applyFont="1" applyFill="1" applyProtection="1"/>
    <xf numFmtId="0" fontId="0" fillId="4" borderId="0" xfId="0" applyFill="1" applyAlignment="1" applyProtection="1">
      <alignment vertical="top"/>
    </xf>
    <xf numFmtId="0" fontId="0" fillId="4" borderId="0" xfId="0" applyFill="1" applyAlignment="1" applyProtection="1">
      <alignment wrapText="1"/>
    </xf>
    <xf numFmtId="0" fontId="5" fillId="4" borderId="0" xfId="0" applyFont="1" applyFill="1" applyAlignment="1" applyProtection="1">
      <alignment horizontal="justify" vertical="top" wrapText="1"/>
    </xf>
    <xf numFmtId="0" fontId="3" fillId="4" borderId="0" xfId="0" applyFont="1" applyFill="1" applyBorder="1" applyAlignment="1" applyProtection="1">
      <alignment horizontal="left" vertical="top" wrapText="1"/>
    </xf>
    <xf numFmtId="0" fontId="0" fillId="4" borderId="0" xfId="0" applyFill="1" applyAlignment="1">
      <alignment wrapText="1"/>
    </xf>
    <xf numFmtId="0" fontId="11" fillId="4" borderId="0" xfId="0" applyFont="1" applyFill="1" applyProtection="1"/>
    <xf numFmtId="0" fontId="5" fillId="4" borderId="0" xfId="0" applyFont="1" applyFill="1" applyAlignment="1" applyProtection="1">
      <alignment horizontal="left"/>
    </xf>
    <xf numFmtId="0" fontId="3" fillId="4" borderId="1" xfId="0" applyFont="1" applyFill="1" applyBorder="1" applyAlignment="1" applyProtection="1">
      <alignment horizontal="center"/>
    </xf>
    <xf numFmtId="0" fontId="5" fillId="4" borderId="0" xfId="0" applyFont="1" applyFill="1" applyProtection="1"/>
    <xf numFmtId="0" fontId="3" fillId="4" borderId="0" xfId="0" applyFont="1" applyFill="1" applyBorder="1" applyAlignment="1" applyProtection="1">
      <alignment horizontal="center"/>
    </xf>
    <xf numFmtId="0" fontId="0" fillId="4" borderId="10" xfId="0" applyFill="1" applyBorder="1" applyProtection="1"/>
    <xf numFmtId="0" fontId="3" fillId="4" borderId="5" xfId="0" applyFont="1" applyFill="1" applyBorder="1" applyAlignment="1" applyProtection="1">
      <alignment horizontal="center"/>
    </xf>
    <xf numFmtId="0" fontId="12" fillId="4" borderId="0" xfId="0" applyFont="1" applyFill="1" applyProtection="1"/>
    <xf numFmtId="0" fontId="0" fillId="4" borderId="0" xfId="0" applyFill="1" applyAlignment="1">
      <alignment vertical="top" wrapText="1"/>
    </xf>
    <xf numFmtId="0" fontId="0" fillId="4" borderId="0" xfId="0" applyFill="1" applyAlignment="1" applyProtection="1">
      <alignment horizontal="justify" vertical="top" wrapText="1"/>
    </xf>
    <xf numFmtId="0" fontId="15" fillId="4" borderId="0" xfId="0" applyFont="1" applyFill="1" applyAlignment="1" applyProtection="1"/>
    <xf numFmtId="0" fontId="3" fillId="4" borderId="0" xfId="0" applyFont="1" applyFill="1" applyBorder="1" applyProtection="1"/>
    <xf numFmtId="0" fontId="0" fillId="4" borderId="0" xfId="0" applyFill="1" applyAlignment="1" applyProtection="1">
      <alignment horizontal="left"/>
    </xf>
    <xf numFmtId="0" fontId="17" fillId="4" borderId="0" xfId="0" quotePrefix="1" applyFont="1" applyFill="1" applyAlignment="1" applyProtection="1">
      <alignment horizontal="center"/>
    </xf>
    <xf numFmtId="0" fontId="18" fillId="4" borderId="0" xfId="0" applyFont="1" applyFill="1" applyProtection="1"/>
    <xf numFmtId="0" fontId="19" fillId="4" borderId="1" xfId="0" applyFont="1" applyFill="1" applyBorder="1" applyAlignment="1" applyProtection="1">
      <alignment vertical="top" wrapText="1"/>
    </xf>
    <xf numFmtId="0" fontId="19" fillId="4" borderId="2" xfId="0" applyFont="1" applyFill="1" applyBorder="1" applyAlignment="1" applyProtection="1">
      <alignment horizontal="right" vertical="top" wrapText="1"/>
    </xf>
    <xf numFmtId="0" fontId="19" fillId="4" borderId="3" xfId="0" applyFont="1" applyFill="1" applyBorder="1" applyAlignment="1" applyProtection="1">
      <alignment horizontal="right" vertical="top" wrapText="1"/>
    </xf>
    <xf numFmtId="0" fontId="19" fillId="4" borderId="1" xfId="0" applyFont="1" applyFill="1" applyBorder="1" applyAlignment="1" applyProtection="1">
      <alignment horizontal="right" vertical="top" wrapText="1"/>
    </xf>
    <xf numFmtId="0" fontId="19" fillId="4" borderId="0" xfId="0" applyFont="1" applyFill="1" applyBorder="1" applyAlignment="1" applyProtection="1">
      <alignment horizontal="right" vertical="top" wrapText="1"/>
    </xf>
    <xf numFmtId="0" fontId="20" fillId="4" borderId="4" xfId="0" quotePrefix="1" applyFont="1" applyFill="1" applyBorder="1" applyAlignment="1" applyProtection="1">
      <alignment horizontal="right"/>
    </xf>
    <xf numFmtId="0" fontId="18" fillId="4" borderId="4" xfId="0" applyFont="1" applyFill="1" applyBorder="1" applyAlignment="1" applyProtection="1">
      <alignment horizontal="right"/>
    </xf>
    <xf numFmtId="0" fontId="20" fillId="4" borderId="0" xfId="0" applyFont="1" applyFill="1" applyAlignment="1" applyProtection="1">
      <alignment vertical="center"/>
    </xf>
    <xf numFmtId="0" fontId="19" fillId="4" borderId="0" xfId="0" applyFont="1" applyFill="1" applyBorder="1" applyAlignment="1" applyProtection="1">
      <alignment vertical="top"/>
    </xf>
    <xf numFmtId="0" fontId="18" fillId="4" borderId="0" xfId="0" applyFont="1" applyFill="1" applyBorder="1" applyAlignment="1" applyProtection="1">
      <alignment horizontal="right" vertical="top"/>
    </xf>
    <xf numFmtId="0" fontId="21" fillId="4" borderId="0" xfId="0" applyFont="1" applyFill="1" applyAlignment="1" applyProtection="1">
      <alignment horizontal="left"/>
    </xf>
    <xf numFmtId="0" fontId="20" fillId="4" borderId="0" xfId="0" quotePrefix="1" applyFont="1" applyFill="1" applyAlignment="1" applyProtection="1">
      <alignment horizontal="right" vertical="center"/>
    </xf>
    <xf numFmtId="0" fontId="18" fillId="4" borderId="1" xfId="0" applyFont="1" applyFill="1" applyBorder="1" applyAlignment="1" applyProtection="1">
      <alignment vertical="top"/>
    </xf>
    <xf numFmtId="3" fontId="19" fillId="4" borderId="5" xfId="0" applyNumberFormat="1" applyFont="1" applyFill="1" applyBorder="1" applyAlignment="1" applyProtection="1">
      <alignment horizontal="right" vertical="top"/>
    </xf>
    <xf numFmtId="3" fontId="19" fillId="4" borderId="0" xfId="0" applyNumberFormat="1" applyFont="1" applyFill="1" applyBorder="1" applyAlignment="1" applyProtection="1">
      <alignment horizontal="right" vertical="top"/>
    </xf>
    <xf numFmtId="0" fontId="19" fillId="4" borderId="6" xfId="0" applyFont="1" applyFill="1" applyBorder="1" applyAlignment="1" applyProtection="1">
      <alignment vertical="top"/>
    </xf>
    <xf numFmtId="3" fontId="19" fillId="4" borderId="1" xfId="0" applyNumberFormat="1" applyFont="1" applyFill="1" applyBorder="1" applyAlignment="1" applyProtection="1">
      <alignment horizontal="right" vertical="top"/>
    </xf>
    <xf numFmtId="0" fontId="18" fillId="4" borderId="0" xfId="0" applyFont="1" applyFill="1" applyBorder="1" applyAlignment="1" applyProtection="1">
      <alignment vertical="top"/>
    </xf>
    <xf numFmtId="3" fontId="18" fillId="4" borderId="0" xfId="0" applyNumberFormat="1" applyFont="1" applyFill="1" applyBorder="1" applyAlignment="1" applyProtection="1">
      <alignment horizontal="right" vertical="top"/>
    </xf>
    <xf numFmtId="0" fontId="20" fillId="4" borderId="0" xfId="0" applyFont="1" applyFill="1" applyAlignment="1" applyProtection="1">
      <alignment horizontal="right" vertical="center"/>
    </xf>
    <xf numFmtId="0" fontId="18" fillId="4" borderId="7" xfId="0" applyFont="1" applyFill="1" applyBorder="1" applyAlignment="1" applyProtection="1">
      <alignment vertical="top"/>
    </xf>
    <xf numFmtId="0" fontId="20" fillId="4" borderId="0" xfId="0" quotePrefix="1" applyFont="1" applyFill="1" applyAlignment="1" applyProtection="1">
      <alignment vertical="center"/>
    </xf>
    <xf numFmtId="0" fontId="0" fillId="4" borderId="0" xfId="0" applyFill="1" applyAlignment="1" applyProtection="1"/>
    <xf numFmtId="0" fontId="0" fillId="4" borderId="0" xfId="0" applyFill="1" applyBorder="1" applyAlignment="1" applyProtection="1"/>
    <xf numFmtId="0" fontId="19" fillId="4" borderId="8" xfId="0" applyFont="1" applyFill="1" applyBorder="1" applyAlignment="1" applyProtection="1">
      <alignment vertical="top"/>
    </xf>
    <xf numFmtId="3" fontId="18" fillId="4" borderId="8" xfId="0" applyNumberFormat="1" applyFont="1" applyFill="1" applyBorder="1" applyAlignment="1" applyProtection="1">
      <alignment horizontal="right" vertical="top"/>
    </xf>
    <xf numFmtId="3" fontId="19" fillId="4" borderId="8" xfId="0" applyNumberFormat="1" applyFont="1" applyFill="1" applyBorder="1" applyAlignment="1" applyProtection="1">
      <alignment horizontal="right" vertical="top"/>
    </xf>
    <xf numFmtId="0" fontId="21" fillId="4" borderId="0" xfId="0" applyFont="1" applyFill="1" applyBorder="1" applyAlignment="1" applyProtection="1">
      <alignment horizontal="left"/>
    </xf>
    <xf numFmtId="0" fontId="20" fillId="4" borderId="0" xfId="0" quotePrefix="1" applyFont="1" applyFill="1" applyBorder="1" applyAlignment="1" applyProtection="1">
      <alignment vertical="center"/>
    </xf>
    <xf numFmtId="0" fontId="18" fillId="4" borderId="9" xfId="0" applyFont="1" applyFill="1" applyBorder="1" applyAlignment="1" applyProtection="1">
      <alignment vertical="top"/>
    </xf>
    <xf numFmtId="3" fontId="18" fillId="4" borderId="9" xfId="0" applyNumberFormat="1" applyFont="1" applyFill="1" applyBorder="1" applyAlignment="1" applyProtection="1">
      <alignment horizontal="right" vertical="top"/>
    </xf>
    <xf numFmtId="0" fontId="21" fillId="4" borderId="9" xfId="0" applyFont="1" applyFill="1" applyBorder="1" applyAlignment="1" applyProtection="1">
      <alignment horizontal="left"/>
    </xf>
    <xf numFmtId="0" fontId="0" fillId="4" borderId="9" xfId="0" applyFill="1" applyBorder="1" applyProtection="1"/>
    <xf numFmtId="0" fontId="19" fillId="4" borderId="7" xfId="0" applyFont="1" applyFill="1" applyBorder="1" applyAlignment="1" applyProtection="1">
      <alignment vertical="top"/>
    </xf>
    <xf numFmtId="3" fontId="19" fillId="4" borderId="7" xfId="0" applyNumberFormat="1" applyFont="1" applyFill="1" applyBorder="1" applyAlignment="1" applyProtection="1">
      <alignment horizontal="right" vertical="top"/>
    </xf>
    <xf numFmtId="0" fontId="20" fillId="4" borderId="0" xfId="0" applyFont="1" applyFill="1" applyProtection="1"/>
    <xf numFmtId="0" fontId="23" fillId="4" borderId="0" xfId="0" applyFont="1" applyFill="1" applyProtection="1"/>
    <xf numFmtId="0" fontId="1" fillId="4" borderId="0" xfId="0" applyFont="1" applyFill="1" applyAlignment="1" applyProtection="1">
      <alignment horizontal="left" vertical="top" wrapText="1"/>
    </xf>
    <xf numFmtId="0" fontId="1" fillId="4" borderId="0" xfId="0" applyFont="1" applyFill="1" applyAlignment="1" applyProtection="1">
      <alignment wrapText="1"/>
    </xf>
    <xf numFmtId="0" fontId="0" fillId="4" borderId="0" xfId="0" applyFill="1" applyBorder="1" applyAlignment="1" applyProtection="1">
      <alignment horizontal="center"/>
    </xf>
    <xf numFmtId="0" fontId="17" fillId="4" borderId="0" xfId="0" applyFont="1" applyFill="1" applyBorder="1" applyProtection="1"/>
    <xf numFmtId="0" fontId="17" fillId="4" borderId="0" xfId="0" applyFont="1" applyFill="1" applyProtection="1"/>
    <xf numFmtId="0" fontId="17" fillId="4" borderId="0" xfId="0" quotePrefix="1" applyFont="1" applyFill="1" applyAlignment="1" applyProtection="1">
      <alignment horizontal="center" wrapText="1"/>
    </xf>
    <xf numFmtId="0" fontId="17" fillId="4" borderId="0" xfId="0" quotePrefix="1" applyFont="1" applyFill="1" applyBorder="1" applyAlignment="1" applyProtection="1">
      <alignment horizontal="center"/>
    </xf>
    <xf numFmtId="0" fontId="25" fillId="4" borderId="10" xfId="0" applyFont="1" applyFill="1" applyBorder="1" applyAlignment="1" applyProtection="1">
      <alignment horizontal="left"/>
    </xf>
    <xf numFmtId="0" fontId="18" fillId="4" borderId="6" xfId="0" applyFont="1" applyFill="1" applyBorder="1" applyProtection="1"/>
    <xf numFmtId="0" fontId="0" fillId="4" borderId="1" xfId="0" applyFill="1" applyBorder="1" applyAlignment="1" applyProtection="1">
      <alignment horizontal="center"/>
    </xf>
    <xf numFmtId="0" fontId="12" fillId="4" borderId="0" xfId="0" applyFont="1" applyFill="1" applyBorder="1" applyProtection="1"/>
    <xf numFmtId="0" fontId="5" fillId="4" borderId="8" xfId="0" applyFont="1" applyFill="1" applyBorder="1" applyProtection="1"/>
    <xf numFmtId="0" fontId="5" fillId="4" borderId="8" xfId="0" applyFont="1" applyFill="1" applyBorder="1" applyAlignment="1" applyProtection="1">
      <alignment horizontal="left"/>
    </xf>
    <xf numFmtId="0" fontId="0" fillId="4" borderId="8" xfId="0" applyFill="1" applyBorder="1" applyProtection="1"/>
    <xf numFmtId="0" fontId="12" fillId="4" borderId="0" xfId="0" quotePrefix="1" applyFont="1" applyFill="1" applyAlignment="1" applyProtection="1">
      <alignment vertical="center"/>
    </xf>
    <xf numFmtId="0" fontId="5" fillId="4" borderId="11" xfId="0" applyFont="1" applyFill="1" applyBorder="1" applyAlignment="1" applyProtection="1">
      <alignment horizontal="left" vertical="top" wrapText="1"/>
    </xf>
    <xf numFmtId="3" fontId="3" fillId="4" borderId="12" xfId="0" applyNumberFormat="1" applyFont="1" applyFill="1" applyBorder="1" applyAlignment="1" applyProtection="1">
      <alignment horizontal="right" vertical="top"/>
    </xf>
    <xf numFmtId="3" fontId="3" fillId="4" borderId="1" xfId="0" applyNumberFormat="1" applyFont="1" applyFill="1" applyBorder="1" applyAlignment="1" applyProtection="1">
      <alignment horizontal="right" vertical="top"/>
    </xf>
    <xf numFmtId="3" fontId="3" fillId="4" borderId="0" xfId="0" applyNumberFormat="1" applyFont="1" applyFill="1" applyBorder="1" applyAlignment="1" applyProtection="1">
      <alignment horizontal="right" vertical="top"/>
    </xf>
    <xf numFmtId="3" fontId="0" fillId="4" borderId="0" xfId="0" applyNumberFormat="1" applyFill="1" applyBorder="1" applyAlignment="1" applyProtection="1">
      <alignment horizontal="right" vertical="top"/>
    </xf>
    <xf numFmtId="0" fontId="5" fillId="4" borderId="13" xfId="0" applyFont="1" applyFill="1" applyBorder="1" applyAlignment="1" applyProtection="1">
      <alignment horizontal="left" vertical="top" wrapText="1"/>
    </xf>
    <xf numFmtId="0" fontId="5" fillId="4" borderId="0" xfId="0" applyFont="1" applyFill="1" applyBorder="1" applyAlignment="1" applyProtection="1">
      <alignment horizontal="left" vertical="center" wrapText="1"/>
    </xf>
    <xf numFmtId="3" fontId="3" fillId="4" borderId="4" xfId="0" applyNumberFormat="1" applyFont="1" applyFill="1" applyBorder="1" applyAlignment="1" applyProtection="1">
      <alignment horizontal="right" vertical="center"/>
    </xf>
    <xf numFmtId="3" fontId="0" fillId="4" borderId="0" xfId="0" applyNumberFormat="1" applyFill="1" applyAlignment="1" applyProtection="1">
      <alignment vertical="center"/>
    </xf>
    <xf numFmtId="0" fontId="5" fillId="4" borderId="1" xfId="0" applyFont="1" applyFill="1" applyBorder="1" applyAlignment="1" applyProtection="1">
      <alignment horizontal="left" vertical="top" wrapText="1"/>
    </xf>
    <xf numFmtId="0" fontId="5" fillId="4" borderId="0" xfId="0" applyFont="1" applyFill="1" applyAlignment="1" applyProtection="1">
      <alignment wrapText="1"/>
    </xf>
    <xf numFmtId="0" fontId="5" fillId="4" borderId="0" xfId="0" applyFont="1" applyFill="1" applyAlignment="1" applyProtection="1">
      <alignment horizontal="center"/>
    </xf>
    <xf numFmtId="0" fontId="12" fillId="4" borderId="0" xfId="0" applyFont="1" applyFill="1" applyAlignment="1" applyProtection="1">
      <alignment horizontal="right" vertical="center"/>
    </xf>
    <xf numFmtId="0" fontId="26" fillId="4" borderId="0" xfId="0" applyFont="1" applyFill="1" applyProtection="1"/>
    <xf numFmtId="3" fontId="3" fillId="4" borderId="5" xfId="0" applyNumberFormat="1" applyFont="1" applyFill="1" applyBorder="1" applyAlignment="1" applyProtection="1">
      <alignment horizontal="right" vertical="top"/>
    </xf>
    <xf numFmtId="0" fontId="26" fillId="4" borderId="0" xfId="0" applyFont="1" applyFill="1" applyBorder="1" applyProtection="1"/>
    <xf numFmtId="3" fontId="3" fillId="4" borderId="4" xfId="0" applyNumberFormat="1" applyFont="1" applyFill="1" applyBorder="1" applyAlignment="1" applyProtection="1">
      <alignment horizontal="right" vertical="top"/>
    </xf>
    <xf numFmtId="3" fontId="0" fillId="4" borderId="0" xfId="0" applyNumberFormat="1" applyFill="1" applyAlignment="1" applyProtection="1">
      <alignment horizontal="right" vertical="top"/>
    </xf>
    <xf numFmtId="3" fontId="5" fillId="4" borderId="0" xfId="0" applyNumberFormat="1" applyFont="1" applyFill="1" applyBorder="1" applyAlignment="1" applyProtection="1">
      <alignment horizontal="right" vertical="top"/>
    </xf>
    <xf numFmtId="0" fontId="5" fillId="4" borderId="0" xfId="0" applyFont="1" applyFill="1" applyBorder="1" applyAlignment="1" applyProtection="1"/>
    <xf numFmtId="0" fontId="5" fillId="4" borderId="0" xfId="0" applyFont="1" applyFill="1" applyAlignment="1" applyProtection="1"/>
    <xf numFmtId="0" fontId="12" fillId="4" borderId="0" xfId="0" quotePrefix="1" applyFont="1" applyFill="1" applyAlignment="1" applyProtection="1">
      <alignment horizontal="right" wrapText="1"/>
    </xf>
    <xf numFmtId="0" fontId="5" fillId="4" borderId="6" xfId="0" applyFont="1" applyFill="1" applyBorder="1" applyAlignment="1" applyProtection="1">
      <alignment vertical="top" wrapText="1"/>
    </xf>
    <xf numFmtId="0" fontId="3" fillId="4" borderId="1" xfId="0" applyFont="1" applyFill="1" applyBorder="1" applyAlignment="1" applyProtection="1">
      <alignment horizontal="center" vertical="center"/>
    </xf>
    <xf numFmtId="0" fontId="5" fillId="4" borderId="15" xfId="0" applyFont="1" applyFill="1" applyBorder="1" applyProtection="1"/>
    <xf numFmtId="0" fontId="11" fillId="4" borderId="0" xfId="0" applyFont="1" applyFill="1" applyAlignment="1" applyProtection="1">
      <alignment horizontal="left"/>
    </xf>
    <xf numFmtId="0" fontId="5" fillId="4" borderId="0" xfId="0" applyFont="1" applyFill="1" applyBorder="1" applyAlignment="1" applyProtection="1">
      <alignment horizontal="left" vertical="top" wrapText="1"/>
    </xf>
    <xf numFmtId="3" fontId="0" fillId="4" borderId="8" xfId="0" applyNumberFormat="1" applyFill="1" applyBorder="1" applyAlignment="1" applyProtection="1">
      <alignment vertical="top"/>
    </xf>
    <xf numFmtId="0" fontId="0" fillId="4" borderId="0" xfId="0" applyFill="1" applyAlignment="1"/>
    <xf numFmtId="0" fontId="0" fillId="4" borderId="1" xfId="0" applyFill="1" applyBorder="1" applyProtection="1"/>
    <xf numFmtId="0" fontId="17" fillId="4" borderId="0" xfId="0" applyFont="1" applyFill="1" applyAlignment="1" applyProtection="1">
      <alignment horizontal="right" vertical="center"/>
    </xf>
    <xf numFmtId="0" fontId="5" fillId="4" borderId="1" xfId="0" applyFont="1" applyFill="1" applyBorder="1" applyAlignment="1" applyProtection="1">
      <alignment vertical="top" wrapText="1"/>
    </xf>
    <xf numFmtId="0" fontId="5" fillId="4" borderId="0" xfId="0" applyFont="1" applyFill="1" applyAlignment="1" applyProtection="1">
      <alignment vertical="top" wrapText="1"/>
    </xf>
    <xf numFmtId="0" fontId="0" fillId="4" borderId="1" xfId="0" applyFill="1" applyBorder="1" applyAlignment="1" applyProtection="1">
      <alignment wrapText="1"/>
    </xf>
    <xf numFmtId="3" fontId="3" fillId="4" borderId="1" xfId="0" applyNumberFormat="1" applyFont="1" applyFill="1" applyBorder="1" applyProtection="1"/>
    <xf numFmtId="0" fontId="15" fillId="4" borderId="0" xfId="0" applyFont="1" applyFill="1" applyAlignment="1" applyProtection="1">
      <alignment vertical="top" wrapText="1"/>
    </xf>
    <xf numFmtId="0" fontId="3" fillId="4" borderId="0" xfId="0" applyFont="1" applyFill="1" applyAlignment="1" applyProtection="1">
      <alignment wrapText="1"/>
    </xf>
    <xf numFmtId="0" fontId="1" fillId="4" borderId="0" xfId="0" applyFont="1" applyFill="1" applyProtection="1"/>
    <xf numFmtId="0" fontId="24" fillId="4" borderId="6" xfId="0" applyFont="1" applyFill="1" applyBorder="1" applyProtection="1"/>
    <xf numFmtId="0" fontId="24" fillId="4" borderId="1" xfId="0" applyFont="1" applyFill="1" applyBorder="1" applyAlignment="1" applyProtection="1">
      <alignment horizontal="right" vertical="center" wrapText="1"/>
    </xf>
    <xf numFmtId="0" fontId="31" fillId="4" borderId="0" xfId="0" applyFont="1" applyFill="1" applyProtection="1"/>
    <xf numFmtId="0" fontId="3" fillId="4" borderId="0" xfId="0" applyFont="1" applyFill="1" applyBorder="1" applyAlignment="1" applyProtection="1">
      <alignment horizontal="centerContinuous"/>
    </xf>
    <xf numFmtId="0" fontId="0" fillId="4" borderId="0" xfId="0" applyFill="1" applyBorder="1" applyAlignment="1" applyProtection="1">
      <alignment horizontal="centerContinuous" vertical="top"/>
    </xf>
    <xf numFmtId="0" fontId="0" fillId="4" borderId="0" xfId="0" applyFill="1" applyAlignment="1" applyProtection="1">
      <alignment horizontal="right"/>
    </xf>
    <xf numFmtId="0" fontId="0" fillId="4" borderId="0" xfId="0" applyFill="1" applyAlignment="1" applyProtection="1">
      <alignment vertical="top" wrapText="1"/>
    </xf>
    <xf numFmtId="0" fontId="27" fillId="4" borderId="0" xfId="0" applyFont="1" applyFill="1" applyAlignment="1" applyProtection="1">
      <alignment horizontal="right"/>
    </xf>
    <xf numFmtId="0" fontId="27" fillId="4" borderId="0" xfId="0" applyFont="1" applyFill="1" applyProtection="1"/>
    <xf numFmtId="0" fontId="28" fillId="4" borderId="0" xfId="0" applyFont="1" applyFill="1" applyAlignment="1" applyProtection="1">
      <alignment wrapText="1"/>
    </xf>
    <xf numFmtId="0" fontId="0" fillId="4" borderId="0" xfId="0" applyFill="1" applyBorder="1" applyAlignment="1" applyProtection="1">
      <alignment horizontal="center" wrapText="1"/>
    </xf>
    <xf numFmtId="0" fontId="32" fillId="4" borderId="0" xfId="0" applyFont="1" applyFill="1" applyProtection="1"/>
    <xf numFmtId="0" fontId="34" fillId="4" borderId="1" xfId="0" applyFont="1" applyFill="1" applyBorder="1" applyAlignment="1" applyProtection="1">
      <alignment horizontal="right" vertical="top" wrapText="1"/>
    </xf>
    <xf numFmtId="0" fontId="33" fillId="4" borderId="0" xfId="0" applyFont="1" applyFill="1" applyAlignment="1" applyProtection="1">
      <alignment vertical="top" wrapText="1"/>
    </xf>
    <xf numFmtId="0" fontId="19" fillId="4" borderId="0" xfId="0" applyFont="1" applyFill="1" applyBorder="1" applyAlignment="1">
      <alignment horizontal="right" vertical="center" wrapText="1"/>
    </xf>
    <xf numFmtId="0" fontId="15" fillId="4" borderId="0" xfId="0" applyFont="1" applyFill="1" applyBorder="1" applyAlignment="1" applyProtection="1">
      <alignment vertical="top" wrapText="1"/>
    </xf>
    <xf numFmtId="0" fontId="35" fillId="4" borderId="0" xfId="0" applyFont="1" applyFill="1" applyAlignment="1" applyProtection="1">
      <alignment horizontal="right" vertical="top" wrapText="1"/>
    </xf>
    <xf numFmtId="0" fontId="0" fillId="4" borderId="0" xfId="0" applyFill="1" applyBorder="1" applyAlignment="1" applyProtection="1">
      <alignment wrapText="1"/>
    </xf>
    <xf numFmtId="0" fontId="14" fillId="4" borderId="0" xfId="0" applyFont="1" applyFill="1" applyAlignment="1" applyProtection="1">
      <alignment vertical="top" wrapText="1"/>
    </xf>
    <xf numFmtId="0" fontId="3" fillId="4" borderId="0" xfId="0" applyFont="1" applyFill="1"/>
    <xf numFmtId="3" fontId="28" fillId="4" borderId="1" xfId="0" applyNumberFormat="1" applyFont="1" applyFill="1" applyBorder="1" applyAlignment="1" applyProtection="1">
      <alignment vertical="top" wrapText="1"/>
    </xf>
    <xf numFmtId="0" fontId="15" fillId="4" borderId="4" xfId="0" applyFont="1" applyFill="1" applyBorder="1" applyAlignment="1" applyProtection="1"/>
    <xf numFmtId="0" fontId="14" fillId="4" borderId="0" xfId="0" applyFont="1" applyFill="1" applyAlignment="1" applyProtection="1"/>
    <xf numFmtId="0" fontId="0" fillId="4" borderId="0" xfId="0" applyFill="1" applyBorder="1" applyAlignment="1">
      <alignment horizontal="center" wrapText="1"/>
    </xf>
    <xf numFmtId="0" fontId="28" fillId="4" borderId="0" xfId="0" applyFont="1" applyFill="1" applyAlignment="1" applyProtection="1">
      <alignment vertical="top" wrapText="1"/>
    </xf>
    <xf numFmtId="0" fontId="15" fillId="4" borderId="0" xfId="0" applyFont="1" applyFill="1" applyBorder="1" applyAlignment="1" applyProtection="1">
      <alignment wrapText="1"/>
    </xf>
    <xf numFmtId="3" fontId="28" fillId="4" borderId="1" xfId="0" applyNumberFormat="1" applyFont="1" applyFill="1" applyBorder="1" applyAlignment="1" applyProtection="1">
      <alignment wrapText="1"/>
    </xf>
    <xf numFmtId="0" fontId="2" fillId="5" borderId="0" xfId="0" applyFont="1" applyFill="1" applyProtection="1"/>
    <xf numFmtId="0" fontId="0" fillId="5" borderId="0" xfId="0" applyFill="1" applyProtection="1"/>
    <xf numFmtId="0" fontId="3" fillId="5" borderId="0" xfId="0" applyFont="1" applyFill="1" applyAlignment="1" applyProtection="1">
      <alignment horizontal="right"/>
    </xf>
    <xf numFmtId="0" fontId="3" fillId="5" borderId="0" xfId="0" applyFont="1" applyFill="1" applyAlignment="1" applyProtection="1">
      <alignment horizontal="left"/>
    </xf>
    <xf numFmtId="0" fontId="0" fillId="5" borderId="0" xfId="0" applyFill="1"/>
    <xf numFmtId="0" fontId="7" fillId="5" borderId="0" xfId="0" applyFont="1" applyFill="1" applyProtection="1"/>
    <xf numFmtId="0" fontId="8" fillId="5" borderId="0" xfId="0" applyFont="1" applyFill="1" applyBorder="1" applyAlignment="1" applyProtection="1">
      <alignment vertical="top"/>
    </xf>
    <xf numFmtId="0" fontId="0" fillId="5" borderId="0" xfId="0" applyFill="1" applyBorder="1" applyProtection="1"/>
    <xf numFmtId="0" fontId="3" fillId="5" borderId="0" xfId="0" applyFont="1" applyFill="1" applyProtection="1"/>
    <xf numFmtId="0" fontId="0" fillId="5" borderId="0" xfId="0" applyFill="1" applyAlignment="1" applyProtection="1">
      <alignment vertical="top"/>
    </xf>
    <xf numFmtId="0" fontId="0" fillId="5" borderId="0" xfId="0" applyFill="1" applyAlignment="1" applyProtection="1">
      <alignment wrapText="1"/>
    </xf>
    <xf numFmtId="0" fontId="0" fillId="5" borderId="0" xfId="0" applyFill="1" applyAlignment="1">
      <alignment wrapText="1"/>
    </xf>
    <xf numFmtId="0" fontId="11" fillId="5" borderId="0" xfId="0" applyFont="1" applyFill="1" applyProtection="1"/>
    <xf numFmtId="0" fontId="0" fillId="5" borderId="0" xfId="0" applyFill="1" applyAlignment="1" applyProtection="1">
      <alignment horizontal="left"/>
    </xf>
    <xf numFmtId="0" fontId="3" fillId="5" borderId="1" xfId="0" applyFont="1" applyFill="1" applyBorder="1" applyAlignment="1" applyProtection="1">
      <alignment horizontal="center"/>
    </xf>
    <xf numFmtId="0" fontId="3" fillId="5" borderId="0" xfId="0" applyFont="1" applyFill="1" applyBorder="1" applyAlignment="1" applyProtection="1">
      <alignment horizontal="center"/>
    </xf>
    <xf numFmtId="0" fontId="0" fillId="5" borderId="10" xfId="0" applyFill="1" applyBorder="1" applyProtection="1"/>
    <xf numFmtId="0" fontId="3" fillId="5" borderId="5" xfId="0" applyFont="1" applyFill="1" applyBorder="1" applyAlignment="1" applyProtection="1">
      <alignment horizontal="center"/>
    </xf>
    <xf numFmtId="0" fontId="12" fillId="5" borderId="0" xfId="0" applyFont="1" applyFill="1" applyProtection="1"/>
    <xf numFmtId="0" fontId="0" fillId="5" borderId="0" xfId="0" applyFill="1" applyAlignment="1">
      <alignment vertical="top" wrapText="1"/>
    </xf>
    <xf numFmtId="0" fontId="15" fillId="5" borderId="0" xfId="0" applyFont="1" applyFill="1" applyAlignment="1" applyProtection="1"/>
    <xf numFmtId="0" fontId="3" fillId="5" borderId="0" xfId="0" applyFont="1" applyFill="1" applyBorder="1" applyProtection="1"/>
    <xf numFmtId="0" fontId="17" fillId="5" borderId="0" xfId="0" quotePrefix="1" applyFont="1" applyFill="1" applyAlignment="1" applyProtection="1">
      <alignment horizontal="center"/>
    </xf>
    <xf numFmtId="0" fontId="18" fillId="5" borderId="0" xfId="0" applyFont="1" applyFill="1" applyProtection="1"/>
    <xf numFmtId="0" fontId="19" fillId="5" borderId="1" xfId="0" applyFont="1" applyFill="1" applyBorder="1" applyAlignment="1" applyProtection="1">
      <alignment vertical="top" wrapText="1"/>
    </xf>
    <xf numFmtId="0" fontId="19" fillId="5" borderId="2" xfId="0" applyFont="1" applyFill="1" applyBorder="1" applyAlignment="1" applyProtection="1">
      <alignment horizontal="right" vertical="top" wrapText="1"/>
    </xf>
    <xf numFmtId="0" fontId="19" fillId="5" borderId="3" xfId="0" applyFont="1" applyFill="1" applyBorder="1" applyAlignment="1" applyProtection="1">
      <alignment horizontal="right" vertical="top" wrapText="1"/>
    </xf>
    <xf numFmtId="0" fontId="19" fillId="5" borderId="1" xfId="0" applyFont="1" applyFill="1" applyBorder="1" applyAlignment="1" applyProtection="1">
      <alignment horizontal="right" vertical="top" wrapText="1"/>
    </xf>
    <xf numFmtId="0" fontId="19" fillId="5" borderId="0" xfId="0" applyFont="1" applyFill="1" applyBorder="1" applyAlignment="1" applyProtection="1">
      <alignment horizontal="right" vertical="top" wrapText="1"/>
    </xf>
    <xf numFmtId="0" fontId="20" fillId="5" borderId="4" xfId="0" quotePrefix="1" applyFont="1" applyFill="1" applyBorder="1" applyAlignment="1" applyProtection="1">
      <alignment horizontal="right"/>
    </xf>
    <xf numFmtId="0" fontId="18" fillId="5" borderId="4" xfId="0" applyFont="1" applyFill="1" applyBorder="1" applyAlignment="1" applyProtection="1">
      <alignment horizontal="right"/>
    </xf>
    <xf numFmtId="0" fontId="20" fillId="5" borderId="0" xfId="0" applyFont="1" applyFill="1" applyAlignment="1" applyProtection="1">
      <alignment vertical="center"/>
    </xf>
    <xf numFmtId="0" fontId="19" fillId="5" borderId="0" xfId="0" applyFont="1" applyFill="1" applyBorder="1" applyAlignment="1" applyProtection="1">
      <alignment vertical="top"/>
    </xf>
    <xf numFmtId="0" fontId="18" fillId="5" borderId="0" xfId="0" applyFont="1" applyFill="1" applyBorder="1" applyAlignment="1" applyProtection="1">
      <alignment horizontal="right" vertical="top"/>
    </xf>
    <xf numFmtId="0" fontId="21" fillId="5" borderId="0" xfId="0" applyFont="1" applyFill="1" applyAlignment="1" applyProtection="1">
      <alignment horizontal="left"/>
    </xf>
    <xf numFmtId="0" fontId="20" fillId="5" borderId="0" xfId="0" quotePrefix="1" applyFont="1" applyFill="1" applyAlignment="1" applyProtection="1">
      <alignment horizontal="right" vertical="center"/>
    </xf>
    <xf numFmtId="0" fontId="18" fillId="5" borderId="1" xfId="0" applyFont="1" applyFill="1" applyBorder="1" applyAlignment="1" applyProtection="1">
      <alignment vertical="top"/>
    </xf>
    <xf numFmtId="3" fontId="19" fillId="5" borderId="5" xfId="0" applyNumberFormat="1" applyFont="1" applyFill="1" applyBorder="1" applyAlignment="1" applyProtection="1">
      <alignment horizontal="right" vertical="top"/>
    </xf>
    <xf numFmtId="3" fontId="19" fillId="5" borderId="0" xfId="0" applyNumberFormat="1" applyFont="1" applyFill="1" applyBorder="1" applyAlignment="1" applyProtection="1">
      <alignment horizontal="right" vertical="top"/>
    </xf>
    <xf numFmtId="0" fontId="19" fillId="5" borderId="6" xfId="0" applyFont="1" applyFill="1" applyBorder="1" applyAlignment="1" applyProtection="1">
      <alignment vertical="top"/>
    </xf>
    <xf numFmtId="3" fontId="19" fillId="5" borderId="1" xfId="0" applyNumberFormat="1" applyFont="1" applyFill="1" applyBorder="1" applyAlignment="1" applyProtection="1">
      <alignment horizontal="right" vertical="top"/>
    </xf>
    <xf numFmtId="0" fontId="18" fillId="5" borderId="0" xfId="0" applyFont="1" applyFill="1" applyBorder="1" applyAlignment="1" applyProtection="1">
      <alignment vertical="top"/>
    </xf>
    <xf numFmtId="3" fontId="18" fillId="5" borderId="0" xfId="0" applyNumberFormat="1" applyFont="1" applyFill="1" applyBorder="1" applyAlignment="1" applyProtection="1">
      <alignment horizontal="right" vertical="top"/>
    </xf>
    <xf numFmtId="0" fontId="20" fillId="5" borderId="0" xfId="0" applyFont="1" applyFill="1" applyAlignment="1" applyProtection="1">
      <alignment horizontal="right" vertical="center"/>
    </xf>
    <xf numFmtId="0" fontId="18" fillId="5" borderId="7" xfId="0" applyFont="1" applyFill="1" applyBorder="1" applyAlignment="1" applyProtection="1">
      <alignment vertical="top"/>
    </xf>
    <xf numFmtId="0" fontId="20" fillId="5" borderId="0" xfId="0" quotePrefix="1" applyFont="1" applyFill="1" applyAlignment="1" applyProtection="1">
      <alignment vertical="center"/>
    </xf>
    <xf numFmtId="0" fontId="0" fillId="5" borderId="0" xfId="0" applyFill="1" applyAlignment="1" applyProtection="1"/>
    <xf numFmtId="0" fontId="0" fillId="5" borderId="0" xfId="0" applyFill="1" applyBorder="1" applyAlignment="1" applyProtection="1"/>
    <xf numFmtId="0" fontId="19" fillId="5" borderId="8" xfId="0" applyFont="1" applyFill="1" applyBorder="1" applyAlignment="1" applyProtection="1">
      <alignment vertical="top"/>
    </xf>
    <xf numFmtId="3" fontId="18" fillId="5" borderId="8" xfId="0" applyNumberFormat="1" applyFont="1" applyFill="1" applyBorder="1" applyAlignment="1" applyProtection="1">
      <alignment horizontal="right" vertical="top"/>
    </xf>
    <xf numFmtId="3" fontId="19" fillId="5" borderId="8" xfId="0" applyNumberFormat="1" applyFont="1" applyFill="1" applyBorder="1" applyAlignment="1" applyProtection="1">
      <alignment horizontal="right" vertical="top"/>
    </xf>
    <xf numFmtId="0" fontId="21" fillId="5" borderId="0" xfId="0" applyFont="1" applyFill="1" applyBorder="1" applyAlignment="1" applyProtection="1">
      <alignment horizontal="left"/>
    </xf>
    <xf numFmtId="0" fontId="20" fillId="5" borderId="0" xfId="0" quotePrefix="1" applyFont="1" applyFill="1" applyBorder="1" applyAlignment="1" applyProtection="1">
      <alignment vertical="center"/>
    </xf>
    <xf numFmtId="0" fontId="18" fillId="5" borderId="9" xfId="0" applyFont="1" applyFill="1" applyBorder="1" applyAlignment="1" applyProtection="1">
      <alignment vertical="top"/>
    </xf>
    <xf numFmtId="3" fontId="18" fillId="5" borderId="9" xfId="0" applyNumberFormat="1" applyFont="1" applyFill="1" applyBorder="1" applyAlignment="1" applyProtection="1">
      <alignment horizontal="right" vertical="top"/>
    </xf>
    <xf numFmtId="0" fontId="21" fillId="5" borderId="9" xfId="0" applyFont="1" applyFill="1" applyBorder="1" applyAlignment="1" applyProtection="1">
      <alignment horizontal="left"/>
    </xf>
    <xf numFmtId="0" fontId="0" fillId="5" borderId="9" xfId="0" applyFill="1" applyBorder="1" applyProtection="1"/>
    <xf numFmtId="0" fontId="19" fillId="5" borderId="7" xfId="0" applyFont="1" applyFill="1" applyBorder="1" applyAlignment="1" applyProtection="1">
      <alignment vertical="top"/>
    </xf>
    <xf numFmtId="3" fontId="19" fillId="5" borderId="7" xfId="0" applyNumberFormat="1" applyFont="1" applyFill="1" applyBorder="1" applyAlignment="1" applyProtection="1">
      <alignment horizontal="right" vertical="top"/>
    </xf>
    <xf numFmtId="0" fontId="20" fillId="5" borderId="0" xfId="0" applyFont="1" applyFill="1" applyProtection="1"/>
    <xf numFmtId="0" fontId="23" fillId="5" borderId="0" xfId="0" applyFont="1" applyFill="1" applyProtection="1"/>
    <xf numFmtId="0" fontId="1" fillId="5" borderId="0" xfId="0" applyFont="1" applyFill="1" applyAlignment="1" applyProtection="1">
      <alignment horizontal="left" vertical="top" wrapText="1"/>
    </xf>
    <xf numFmtId="0" fontId="1" fillId="5" borderId="0" xfId="0" applyFont="1" applyFill="1" applyAlignment="1" applyProtection="1">
      <alignment wrapText="1"/>
    </xf>
    <xf numFmtId="0" fontId="0" fillId="5" borderId="0" xfId="0" applyFill="1" applyBorder="1" applyAlignment="1" applyProtection="1">
      <alignment horizontal="center"/>
    </xf>
    <xf numFmtId="0" fontId="17" fillId="5" borderId="0" xfId="0" applyFont="1" applyFill="1" applyBorder="1" applyProtection="1"/>
    <xf numFmtId="0" fontId="17" fillId="5" borderId="0" xfId="0" applyFont="1" applyFill="1" applyProtection="1"/>
    <xf numFmtId="0" fontId="17" fillId="5" borderId="0" xfId="0" quotePrefix="1" applyFont="1" applyFill="1" applyAlignment="1" applyProtection="1">
      <alignment horizontal="center" wrapText="1"/>
    </xf>
    <xf numFmtId="0" fontId="17" fillId="5" borderId="0" xfId="0" quotePrefix="1" applyFont="1" applyFill="1" applyBorder="1" applyAlignment="1" applyProtection="1">
      <alignment horizontal="center"/>
    </xf>
    <xf numFmtId="0" fontId="25" fillId="5" borderId="10" xfId="0" applyFont="1" applyFill="1" applyBorder="1" applyAlignment="1" applyProtection="1">
      <alignment horizontal="left"/>
    </xf>
    <xf numFmtId="0" fontId="18" fillId="5" borderId="6" xfId="0" applyFont="1" applyFill="1" applyBorder="1" applyProtection="1"/>
    <xf numFmtId="0" fontId="0" fillId="5" borderId="1" xfId="0" applyFill="1" applyBorder="1" applyAlignment="1" applyProtection="1">
      <alignment horizontal="center"/>
    </xf>
    <xf numFmtId="0" fontId="12" fillId="5" borderId="0" xfId="0" applyFont="1" applyFill="1" applyBorder="1" applyProtection="1"/>
    <xf numFmtId="0" fontId="5" fillId="5" borderId="8" xfId="0" applyFont="1" applyFill="1" applyBorder="1" applyProtection="1"/>
    <xf numFmtId="0" fontId="5" fillId="5" borderId="8" xfId="0" applyFont="1" applyFill="1" applyBorder="1" applyAlignment="1" applyProtection="1">
      <alignment horizontal="left"/>
    </xf>
    <xf numFmtId="0" fontId="0" fillId="5" borderId="8" xfId="0" applyFill="1" applyBorder="1" applyProtection="1"/>
    <xf numFmtId="0" fontId="12" fillId="5" borderId="0" xfId="0" quotePrefix="1" applyFont="1" applyFill="1" applyAlignment="1" applyProtection="1">
      <alignment vertical="center"/>
    </xf>
    <xf numFmtId="0" fontId="5" fillId="5" borderId="11" xfId="0" applyFont="1" applyFill="1" applyBorder="1" applyAlignment="1" applyProtection="1">
      <alignment horizontal="left" vertical="top" wrapText="1"/>
    </xf>
    <xf numFmtId="3" fontId="3" fillId="5" borderId="12" xfId="0" applyNumberFormat="1" applyFont="1" applyFill="1" applyBorder="1" applyAlignment="1" applyProtection="1">
      <alignment horizontal="right" vertical="top"/>
    </xf>
    <xf numFmtId="3" fontId="3" fillId="5" borderId="1" xfId="0" applyNumberFormat="1" applyFont="1" applyFill="1" applyBorder="1" applyAlignment="1" applyProtection="1">
      <alignment horizontal="right" vertical="top"/>
    </xf>
    <xf numFmtId="3" fontId="3" fillId="5" borderId="0" xfId="0" applyNumberFormat="1" applyFont="1" applyFill="1" applyBorder="1" applyAlignment="1" applyProtection="1">
      <alignment horizontal="right" vertical="top"/>
    </xf>
    <xf numFmtId="0" fontId="12" fillId="5" borderId="0" xfId="0" quotePrefix="1" applyFont="1" applyFill="1" applyAlignment="1" applyProtection="1">
      <alignment horizontal="right" vertical="center"/>
    </xf>
    <xf numFmtId="3" fontId="0" fillId="5" borderId="0" xfId="0" applyNumberFormat="1" applyFill="1" applyBorder="1" applyAlignment="1" applyProtection="1">
      <alignment horizontal="right" vertical="top"/>
    </xf>
    <xf numFmtId="0" fontId="5" fillId="5" borderId="13" xfId="0" applyFont="1" applyFill="1" applyBorder="1" applyAlignment="1" applyProtection="1">
      <alignment horizontal="left" vertical="top" wrapText="1"/>
    </xf>
    <xf numFmtId="0" fontId="5" fillId="5" borderId="0" xfId="0" applyFont="1" applyFill="1" applyBorder="1" applyAlignment="1" applyProtection="1">
      <alignment horizontal="left" vertical="center" wrapText="1"/>
    </xf>
    <xf numFmtId="3" fontId="3" fillId="5" borderId="4" xfId="0" applyNumberFormat="1" applyFont="1" applyFill="1" applyBorder="1" applyAlignment="1" applyProtection="1">
      <alignment horizontal="right" vertical="center"/>
    </xf>
    <xf numFmtId="3" fontId="0" fillId="5" borderId="0" xfId="0" applyNumberFormat="1" applyFill="1" applyAlignment="1" applyProtection="1">
      <alignment vertical="center"/>
    </xf>
    <xf numFmtId="0" fontId="5" fillId="5" borderId="1" xfId="0" applyFont="1" applyFill="1" applyBorder="1" applyAlignment="1" applyProtection="1">
      <alignment horizontal="left" vertical="top" wrapText="1"/>
    </xf>
    <xf numFmtId="0" fontId="5" fillId="5" borderId="0" xfId="0" applyFont="1" applyFill="1" applyProtection="1"/>
    <xf numFmtId="0" fontId="5" fillId="5" borderId="0" xfId="0" applyFont="1" applyFill="1" applyAlignment="1" applyProtection="1">
      <alignment wrapText="1"/>
    </xf>
    <xf numFmtId="0" fontId="5" fillId="5" borderId="0" xfId="0" applyFont="1" applyFill="1" applyAlignment="1" applyProtection="1">
      <alignment horizontal="center"/>
    </xf>
    <xf numFmtId="0" fontId="12" fillId="5" borderId="0" xfId="0" applyFont="1" applyFill="1" applyAlignment="1" applyProtection="1">
      <alignment horizontal="right" vertical="center"/>
    </xf>
    <xf numFmtId="0" fontId="26" fillId="5" borderId="0" xfId="0" applyFont="1" applyFill="1" applyProtection="1"/>
    <xf numFmtId="0" fontId="12" fillId="5" borderId="10" xfId="0" applyFont="1" applyFill="1" applyBorder="1" applyAlignment="1" applyProtection="1">
      <alignment horizontal="right" vertical="center"/>
    </xf>
    <xf numFmtId="0" fontId="5" fillId="5" borderId="14" xfId="0" applyFont="1" applyFill="1" applyBorder="1" applyAlignment="1" applyProtection="1">
      <alignment horizontal="left" vertical="top" wrapText="1"/>
    </xf>
    <xf numFmtId="0" fontId="26" fillId="5" borderId="0" xfId="0" applyFont="1" applyFill="1" applyBorder="1" applyProtection="1"/>
    <xf numFmtId="3" fontId="3" fillId="5" borderId="4" xfId="0" applyNumberFormat="1" applyFont="1" applyFill="1" applyBorder="1" applyAlignment="1" applyProtection="1">
      <alignment horizontal="right" vertical="top"/>
    </xf>
    <xf numFmtId="3" fontId="0" fillId="5" borderId="0" xfId="0" applyNumberFormat="1" applyFill="1" applyAlignment="1" applyProtection="1">
      <alignment horizontal="right" vertical="top"/>
    </xf>
    <xf numFmtId="3" fontId="5" fillId="5" borderId="0" xfId="0" applyNumberFormat="1" applyFont="1" applyFill="1" applyBorder="1" applyAlignment="1" applyProtection="1">
      <alignment horizontal="right" vertical="top"/>
    </xf>
    <xf numFmtId="0" fontId="5" fillId="5" borderId="0" xfId="0" applyFont="1" applyFill="1" applyBorder="1" applyAlignment="1" applyProtection="1"/>
    <xf numFmtId="0" fontId="5" fillId="5" borderId="0" xfId="0" applyFont="1" applyFill="1" applyAlignment="1" applyProtection="1"/>
    <xf numFmtId="0" fontId="12" fillId="5" borderId="0" xfId="0" quotePrefix="1" applyFont="1" applyFill="1" applyAlignment="1" applyProtection="1">
      <alignment horizontal="right" wrapText="1"/>
    </xf>
    <xf numFmtId="0" fontId="5" fillId="5" borderId="6" xfId="0" applyFont="1" applyFill="1" applyBorder="1" applyAlignment="1" applyProtection="1">
      <alignment vertical="top" wrapText="1"/>
    </xf>
    <xf numFmtId="0" fontId="3" fillId="5" borderId="1" xfId="0" applyFont="1" applyFill="1" applyBorder="1" applyAlignment="1" applyProtection="1">
      <alignment horizontal="center" vertical="center"/>
    </xf>
    <xf numFmtId="0" fontId="5" fillId="5" borderId="15" xfId="0" applyFont="1" applyFill="1" applyBorder="1" applyProtection="1"/>
    <xf numFmtId="0" fontId="11" fillId="5" borderId="0" xfId="0" applyFont="1" applyFill="1" applyAlignment="1" applyProtection="1">
      <alignment horizontal="left"/>
    </xf>
    <xf numFmtId="0" fontId="12" fillId="5" borderId="0" xfId="0" applyFont="1" applyFill="1" applyBorder="1" applyAlignment="1" applyProtection="1">
      <alignment horizontal="right"/>
    </xf>
    <xf numFmtId="0" fontId="5" fillId="5" borderId="0" xfId="0" applyFont="1" applyFill="1" applyBorder="1" applyAlignment="1" applyProtection="1">
      <alignment horizontal="left" vertical="top" wrapText="1"/>
    </xf>
    <xf numFmtId="3" fontId="0" fillId="5" borderId="8" xfId="0" applyNumberFormat="1" applyFill="1" applyBorder="1" applyAlignment="1" applyProtection="1">
      <alignment vertical="top"/>
    </xf>
    <xf numFmtId="0" fontId="0" fillId="5" borderId="0" xfId="0" applyFill="1" applyAlignment="1"/>
    <xf numFmtId="0" fontId="0" fillId="5" borderId="1" xfId="0" applyFill="1" applyBorder="1" applyProtection="1"/>
    <xf numFmtId="0" fontId="5" fillId="5" borderId="0" xfId="0" applyFont="1" applyFill="1" applyAlignment="1" applyProtection="1">
      <alignment horizontal="left"/>
    </xf>
    <xf numFmtId="0" fontId="17" fillId="5" borderId="0" xfId="0" applyFont="1" applyFill="1" applyAlignment="1" applyProtection="1">
      <alignment horizontal="right" vertical="center"/>
    </xf>
    <xf numFmtId="0" fontId="5" fillId="5" borderId="1" xfId="0" applyFont="1" applyFill="1" applyBorder="1" applyAlignment="1" applyProtection="1">
      <alignment vertical="top" wrapText="1"/>
    </xf>
    <xf numFmtId="0" fontId="5" fillId="5" borderId="0" xfId="0" applyFont="1" applyFill="1" applyAlignment="1" applyProtection="1">
      <alignment vertical="top" wrapText="1"/>
    </xf>
    <xf numFmtId="0" fontId="0" fillId="5" borderId="1" xfId="0" applyFill="1" applyBorder="1" applyAlignment="1" applyProtection="1">
      <alignment wrapText="1"/>
    </xf>
    <xf numFmtId="3" fontId="3" fillId="5" borderId="1" xfId="0" applyNumberFormat="1" applyFont="1" applyFill="1" applyBorder="1" applyProtection="1"/>
    <xf numFmtId="0" fontId="15" fillId="5" borderId="0" xfId="0" applyFont="1" applyFill="1" applyAlignment="1" applyProtection="1">
      <alignment vertical="top" wrapText="1"/>
    </xf>
    <xf numFmtId="0" fontId="3" fillId="5" borderId="0" xfId="0" applyFont="1" applyFill="1" applyAlignment="1" applyProtection="1">
      <alignment wrapText="1"/>
    </xf>
    <xf numFmtId="0" fontId="1" fillId="5" borderId="0" xfId="0" applyFont="1" applyFill="1" applyProtection="1"/>
    <xf numFmtId="0" fontId="24" fillId="5" borderId="6" xfId="0" applyFont="1" applyFill="1" applyBorder="1" applyProtection="1"/>
    <xf numFmtId="0" fontId="24" fillId="5" borderId="1" xfId="0" applyFont="1" applyFill="1" applyBorder="1" applyAlignment="1" applyProtection="1">
      <alignment horizontal="right" vertical="center" wrapText="1"/>
    </xf>
    <xf numFmtId="0" fontId="31" fillId="5" borderId="0" xfId="0" applyFont="1" applyFill="1" applyProtection="1"/>
    <xf numFmtId="0" fontId="3" fillId="5" borderId="0" xfId="0" applyFont="1" applyFill="1" applyBorder="1" applyAlignment="1" applyProtection="1">
      <alignment horizontal="centerContinuous"/>
    </xf>
    <xf numFmtId="0" fontId="0" fillId="5" borderId="0" xfId="0" applyFill="1" applyBorder="1" applyAlignment="1" applyProtection="1">
      <alignment horizontal="centerContinuous" vertical="top"/>
    </xf>
    <xf numFmtId="0" fontId="0" fillId="5" borderId="0" xfId="0" applyFill="1" applyAlignment="1" applyProtection="1">
      <alignment horizontal="right"/>
    </xf>
    <xf numFmtId="0" fontId="0" fillId="5" borderId="0" xfId="0" applyFill="1" applyAlignment="1" applyProtection="1">
      <alignment vertical="top" wrapText="1"/>
    </xf>
    <xf numFmtId="0" fontId="27" fillId="5" borderId="0" xfId="0" applyFont="1" applyFill="1" applyAlignment="1" applyProtection="1">
      <alignment horizontal="right"/>
    </xf>
    <xf numFmtId="0" fontId="27" fillId="5" borderId="0" xfId="0" applyFont="1" applyFill="1" applyProtection="1"/>
    <xf numFmtId="0" fontId="28" fillId="5" borderId="0" xfId="0" applyFont="1" applyFill="1" applyAlignment="1" applyProtection="1">
      <alignment wrapText="1"/>
    </xf>
    <xf numFmtId="0" fontId="0" fillId="5" borderId="0" xfId="0" applyFill="1" applyBorder="1" applyAlignment="1" applyProtection="1">
      <alignment horizontal="center" wrapText="1"/>
    </xf>
    <xf numFmtId="0" fontId="32" fillId="5" borderId="0" xfId="0" applyFont="1" applyFill="1" applyProtection="1"/>
    <xf numFmtId="0" fontId="34" fillId="5" borderId="1" xfId="0" applyFont="1" applyFill="1" applyBorder="1" applyAlignment="1" applyProtection="1">
      <alignment horizontal="right" vertical="top" wrapText="1"/>
    </xf>
    <xf numFmtId="0" fontId="33" fillId="5" borderId="0" xfId="0" applyFont="1" applyFill="1" applyAlignment="1" applyProtection="1">
      <alignment vertical="top" wrapText="1"/>
    </xf>
    <xf numFmtId="0" fontId="19" fillId="5" borderId="0" xfId="0" applyFont="1" applyFill="1" applyBorder="1" applyAlignment="1">
      <alignment horizontal="right" vertical="center" wrapText="1"/>
    </xf>
    <xf numFmtId="0" fontId="15" fillId="5" borderId="0" xfId="0" applyFont="1" applyFill="1" applyBorder="1" applyAlignment="1" applyProtection="1">
      <alignment vertical="top" wrapText="1"/>
    </xf>
    <xf numFmtId="0" fontId="35" fillId="5" borderId="0" xfId="0" applyFont="1" applyFill="1" applyAlignment="1" applyProtection="1">
      <alignment horizontal="right" vertical="top" wrapText="1"/>
    </xf>
    <xf numFmtId="0" fontId="0" fillId="5" borderId="0" xfId="0" applyFill="1" applyBorder="1" applyAlignment="1" applyProtection="1">
      <alignment wrapText="1"/>
    </xf>
    <xf numFmtId="0" fontId="14" fillId="5" borderId="0" xfId="0" applyFont="1" applyFill="1" applyAlignment="1" applyProtection="1">
      <alignment vertical="top" wrapText="1"/>
    </xf>
    <xf numFmtId="0" fontId="3" fillId="5" borderId="0" xfId="0" applyFont="1" applyFill="1"/>
    <xf numFmtId="3" fontId="28" fillId="5" borderId="1" xfId="0" applyNumberFormat="1" applyFont="1" applyFill="1" applyBorder="1" applyAlignment="1" applyProtection="1">
      <alignment vertical="top" wrapText="1"/>
    </xf>
    <xf numFmtId="0" fontId="15" fillId="5" borderId="4" xfId="0" applyFont="1" applyFill="1" applyBorder="1" applyAlignment="1" applyProtection="1"/>
    <xf numFmtId="0" fontId="14" fillId="5" borderId="0" xfId="0" applyFont="1" applyFill="1" applyAlignment="1" applyProtection="1"/>
    <xf numFmtId="0" fontId="0" fillId="5" borderId="0" xfId="0" applyFill="1" applyBorder="1" applyAlignment="1">
      <alignment horizontal="center" wrapText="1"/>
    </xf>
    <xf numFmtId="0" fontId="19" fillId="5" borderId="0" xfId="0" applyFont="1" applyFill="1" applyBorder="1" applyAlignment="1" applyProtection="1">
      <alignment horizontal="right" vertical="center" wrapText="1"/>
    </xf>
    <xf numFmtId="0" fontId="28" fillId="5" borderId="0" xfId="0" applyFont="1" applyFill="1" applyAlignment="1" applyProtection="1">
      <alignment vertical="top" wrapText="1"/>
    </xf>
    <xf numFmtId="0" fontId="15" fillId="5" borderId="0" xfId="0" applyFont="1" applyFill="1" applyBorder="1" applyAlignment="1" applyProtection="1">
      <alignment wrapText="1"/>
    </xf>
    <xf numFmtId="3" fontId="28" fillId="5" borderId="1" xfId="0" applyNumberFormat="1" applyFont="1" applyFill="1" applyBorder="1" applyAlignment="1" applyProtection="1">
      <alignment wrapText="1"/>
    </xf>
    <xf numFmtId="0" fontId="39" fillId="5" borderId="0" xfId="0" applyFont="1" applyFill="1" applyProtection="1"/>
    <xf numFmtId="0" fontId="3" fillId="6" borderId="1" xfId="0" applyFont="1" applyFill="1" applyBorder="1" applyAlignment="1" applyProtection="1">
      <alignment horizontal="center"/>
    </xf>
    <xf numFmtId="0" fontId="3" fillId="6" borderId="5" xfId="0" applyFont="1" applyFill="1" applyBorder="1" applyAlignment="1" applyProtection="1">
      <alignment horizontal="center"/>
    </xf>
    <xf numFmtId="0" fontId="2" fillId="6" borderId="0" xfId="0" applyFont="1" applyFill="1" applyProtection="1"/>
    <xf numFmtId="0" fontId="0" fillId="6" borderId="0" xfId="0" applyFill="1" applyProtection="1"/>
    <xf numFmtId="0" fontId="3" fillId="6" borderId="0" xfId="0" applyFont="1" applyFill="1" applyAlignment="1" applyProtection="1">
      <alignment horizontal="right"/>
    </xf>
    <xf numFmtId="0" fontId="3" fillId="6" borderId="0" xfId="0" applyFont="1" applyFill="1" applyAlignment="1" applyProtection="1">
      <alignment horizontal="left"/>
    </xf>
    <xf numFmtId="0" fontId="0" fillId="6" borderId="0" xfId="0" applyFill="1"/>
    <xf numFmtId="0" fontId="7" fillId="6" borderId="0" xfId="0" applyFont="1" applyFill="1" applyProtection="1"/>
    <xf numFmtId="0" fontId="8" fillId="6" borderId="0" xfId="0" applyFont="1" applyFill="1" applyBorder="1" applyAlignment="1" applyProtection="1">
      <alignment vertical="top"/>
    </xf>
    <xf numFmtId="0" fontId="0" fillId="6" borderId="0" xfId="0" applyFill="1" applyBorder="1" applyProtection="1"/>
    <xf numFmtId="0" fontId="3" fillId="6" borderId="0" xfId="0" applyFont="1" applyFill="1" applyProtection="1"/>
    <xf numFmtId="0" fontId="0" fillId="6" borderId="0" xfId="0" applyFill="1" applyAlignment="1" applyProtection="1">
      <alignment vertical="top"/>
    </xf>
    <xf numFmtId="0" fontId="0" fillId="6" borderId="0" xfId="0" applyFill="1" applyAlignment="1" applyProtection="1">
      <alignment wrapText="1"/>
    </xf>
    <xf numFmtId="0" fontId="0" fillId="6" borderId="0" xfId="0" applyFill="1" applyAlignment="1">
      <alignment wrapText="1"/>
    </xf>
    <xf numFmtId="0" fontId="11" fillId="6" borderId="0" xfId="0" applyFont="1" applyFill="1" applyProtection="1"/>
    <xf numFmtId="0" fontId="0" fillId="6" borderId="0" xfId="0" applyFill="1" applyAlignment="1" applyProtection="1">
      <alignment horizontal="left"/>
    </xf>
    <xf numFmtId="0" fontId="3" fillId="6" borderId="0" xfId="0" applyFont="1" applyFill="1" applyBorder="1" applyAlignment="1" applyProtection="1">
      <alignment horizontal="center"/>
    </xf>
    <xf numFmtId="0" fontId="0" fillId="6" borderId="10" xfId="0" applyFill="1" applyBorder="1" applyProtection="1"/>
    <xf numFmtId="0" fontId="12" fillId="6" borderId="0" xfId="0" applyFont="1" applyFill="1" applyProtection="1"/>
    <xf numFmtId="0" fontId="0" fillId="6" borderId="0" xfId="0" applyFill="1" applyAlignment="1">
      <alignment vertical="top" wrapText="1"/>
    </xf>
    <xf numFmtId="0" fontId="0" fillId="6" borderId="0" xfId="0" applyFill="1" applyAlignment="1" applyProtection="1">
      <alignment horizontal="justify" vertical="top" wrapText="1"/>
    </xf>
    <xf numFmtId="0" fontId="16" fillId="6" borderId="0" xfId="0" applyFont="1" applyFill="1" applyProtection="1"/>
    <xf numFmtId="0" fontId="15" fillId="6" borderId="0" xfId="0" applyFont="1" applyFill="1" applyAlignment="1" applyProtection="1"/>
    <xf numFmtId="0" fontId="15" fillId="6" borderId="0" xfId="0" applyFont="1" applyFill="1" applyAlignment="1"/>
    <xf numFmtId="0" fontId="15" fillId="6" borderId="0" xfId="0" applyFont="1" applyFill="1" applyAlignment="1" applyProtection="1">
      <alignment horizontal="justify" vertical="top" wrapText="1"/>
    </xf>
    <xf numFmtId="0" fontId="3" fillId="6" borderId="0" xfId="0" applyFont="1" applyFill="1" applyBorder="1" applyProtection="1"/>
    <xf numFmtId="0" fontId="17" fillId="6" borderId="0" xfId="0" quotePrefix="1" applyFont="1" applyFill="1" applyAlignment="1" applyProtection="1">
      <alignment horizontal="center"/>
    </xf>
    <xf numFmtId="0" fontId="18" fillId="6" borderId="0" xfId="0" applyFont="1" applyFill="1" applyProtection="1"/>
    <xf numFmtId="0" fontId="19" fillId="6" borderId="1" xfId="0" applyFont="1" applyFill="1" applyBorder="1" applyAlignment="1" applyProtection="1">
      <alignment vertical="top" wrapText="1"/>
    </xf>
    <xf numFmtId="0" fontId="19" fillId="6" borderId="2" xfId="0" applyFont="1" applyFill="1" applyBorder="1" applyAlignment="1" applyProtection="1">
      <alignment horizontal="right" vertical="top" wrapText="1"/>
    </xf>
    <xf numFmtId="0" fontId="19" fillId="6" borderId="3" xfId="0" applyFont="1" applyFill="1" applyBorder="1" applyAlignment="1" applyProtection="1">
      <alignment horizontal="right" vertical="top" wrapText="1"/>
    </xf>
    <xf numFmtId="0" fontId="19" fillId="6" borderId="1" xfId="0" applyFont="1" applyFill="1" applyBorder="1" applyAlignment="1" applyProtection="1">
      <alignment horizontal="right" vertical="top" wrapText="1"/>
    </xf>
    <xf numFmtId="0" fontId="19" fillId="6" borderId="0" xfId="0" applyFont="1" applyFill="1" applyBorder="1" applyAlignment="1" applyProtection="1">
      <alignment horizontal="right" vertical="top" wrapText="1"/>
    </xf>
    <xf numFmtId="0" fontId="20" fillId="6" borderId="4" xfId="0" quotePrefix="1" applyFont="1" applyFill="1" applyBorder="1" applyAlignment="1" applyProtection="1">
      <alignment horizontal="right"/>
    </xf>
    <xf numFmtId="0" fontId="18" fillId="6" borderId="4" xfId="0" applyFont="1" applyFill="1" applyBorder="1" applyAlignment="1" applyProtection="1">
      <alignment horizontal="right"/>
    </xf>
    <xf numFmtId="0" fontId="20" fillId="6" borderId="0" xfId="0" applyFont="1" applyFill="1" applyAlignment="1" applyProtection="1">
      <alignment vertical="center"/>
    </xf>
    <xf numFmtId="0" fontId="19" fillId="6" borderId="0" xfId="0" applyFont="1" applyFill="1" applyBorder="1" applyAlignment="1" applyProtection="1">
      <alignment vertical="top"/>
    </xf>
    <xf numFmtId="0" fontId="18" fillId="6" borderId="0" xfId="0" applyFont="1" applyFill="1" applyBorder="1" applyAlignment="1" applyProtection="1">
      <alignment horizontal="right" vertical="top"/>
    </xf>
    <xf numFmtId="0" fontId="21" fillId="6" borderId="0" xfId="0" applyFont="1" applyFill="1" applyAlignment="1" applyProtection="1">
      <alignment horizontal="left"/>
    </xf>
    <xf numFmtId="0" fontId="20" fillId="6" borderId="0" xfId="0" quotePrefix="1" applyFont="1" applyFill="1" applyAlignment="1" applyProtection="1">
      <alignment horizontal="right" vertical="center"/>
    </xf>
    <xf numFmtId="0" fontId="18" fillId="6" borderId="1" xfId="0" applyFont="1" applyFill="1" applyBorder="1" applyAlignment="1" applyProtection="1">
      <alignment vertical="top"/>
    </xf>
    <xf numFmtId="3" fontId="19" fillId="6" borderId="5" xfId="0" applyNumberFormat="1" applyFont="1" applyFill="1" applyBorder="1" applyAlignment="1" applyProtection="1">
      <alignment horizontal="right" vertical="top"/>
    </xf>
    <xf numFmtId="3" fontId="19" fillId="6" borderId="0" xfId="0" applyNumberFormat="1" applyFont="1" applyFill="1" applyBorder="1" applyAlignment="1" applyProtection="1">
      <alignment horizontal="right" vertical="top"/>
    </xf>
    <xf numFmtId="0" fontId="19" fillId="6" borderId="6" xfId="0" applyFont="1" applyFill="1" applyBorder="1" applyAlignment="1" applyProtection="1">
      <alignment vertical="top"/>
    </xf>
    <xf numFmtId="3" fontId="19" fillId="6" borderId="1" xfId="0" applyNumberFormat="1" applyFont="1" applyFill="1" applyBorder="1" applyAlignment="1" applyProtection="1">
      <alignment horizontal="right" vertical="top"/>
    </xf>
    <xf numFmtId="0" fontId="18" fillId="6" borderId="0" xfId="0" applyFont="1" applyFill="1" applyBorder="1" applyAlignment="1" applyProtection="1">
      <alignment vertical="top"/>
    </xf>
    <xf numFmtId="3" fontId="18" fillId="6" borderId="0" xfId="0" applyNumberFormat="1" applyFont="1" applyFill="1" applyBorder="1" applyAlignment="1" applyProtection="1">
      <alignment horizontal="right" vertical="top"/>
    </xf>
    <xf numFmtId="0" fontId="20" fillId="6" borderId="0" xfId="0" applyFont="1" applyFill="1" applyAlignment="1" applyProtection="1">
      <alignment horizontal="right" vertical="center"/>
    </xf>
    <xf numFmtId="0" fontId="18" fillId="6" borderId="7" xfId="0" applyFont="1" applyFill="1" applyBorder="1" applyAlignment="1" applyProtection="1">
      <alignment vertical="top"/>
    </xf>
    <xf numFmtId="0" fontId="20" fillId="6" borderId="0" xfId="0" quotePrefix="1" applyFont="1" applyFill="1" applyAlignment="1" applyProtection="1">
      <alignment vertical="center"/>
    </xf>
    <xf numFmtId="0" fontId="0" fillId="6" borderId="0" xfId="0" applyFill="1" applyAlignment="1" applyProtection="1"/>
    <xf numFmtId="0" fontId="0" fillId="6" borderId="0" xfId="0" applyFill="1" applyBorder="1" applyAlignment="1" applyProtection="1"/>
    <xf numFmtId="0" fontId="19" fillId="6" borderId="8" xfId="0" applyFont="1" applyFill="1" applyBorder="1" applyAlignment="1" applyProtection="1">
      <alignment vertical="top"/>
    </xf>
    <xf numFmtId="3" fontId="18" fillId="6" borderId="8" xfId="0" applyNumberFormat="1" applyFont="1" applyFill="1" applyBorder="1" applyAlignment="1" applyProtection="1">
      <alignment horizontal="right" vertical="top"/>
    </xf>
    <xf numFmtId="3" fontId="19" fillId="6" borderId="8" xfId="0" applyNumberFormat="1" applyFont="1" applyFill="1" applyBorder="1" applyAlignment="1" applyProtection="1">
      <alignment horizontal="right" vertical="top"/>
    </xf>
    <xf numFmtId="0" fontId="21" fillId="6" borderId="0" xfId="0" applyFont="1" applyFill="1" applyBorder="1" applyAlignment="1" applyProtection="1">
      <alignment horizontal="left"/>
    </xf>
    <xf numFmtId="0" fontId="20" fillId="6" borderId="0" xfId="0" quotePrefix="1" applyFont="1" applyFill="1" applyBorder="1" applyAlignment="1" applyProtection="1">
      <alignment vertical="center"/>
    </xf>
    <xf numFmtId="0" fontId="18" fillId="6" borderId="9" xfId="0" applyFont="1" applyFill="1" applyBorder="1" applyAlignment="1" applyProtection="1">
      <alignment vertical="top"/>
    </xf>
    <xf numFmtId="3" fontId="18" fillId="6" borderId="9" xfId="0" applyNumberFormat="1" applyFont="1" applyFill="1" applyBorder="1" applyAlignment="1" applyProtection="1">
      <alignment horizontal="right" vertical="top"/>
    </xf>
    <xf numFmtId="0" fontId="21" fillId="6" borderId="9" xfId="0" applyFont="1" applyFill="1" applyBorder="1" applyAlignment="1" applyProtection="1">
      <alignment horizontal="left"/>
    </xf>
    <xf numFmtId="0" fontId="0" fillId="6" borderId="9" xfId="0" applyFill="1" applyBorder="1" applyProtection="1"/>
    <xf numFmtId="0" fontId="19" fillId="6" borderId="7" xfId="0" applyFont="1" applyFill="1" applyBorder="1" applyAlignment="1" applyProtection="1">
      <alignment vertical="top"/>
    </xf>
    <xf numFmtId="3" fontId="19" fillId="6" borderId="7" xfId="0" applyNumberFormat="1" applyFont="1" applyFill="1" applyBorder="1" applyAlignment="1" applyProtection="1">
      <alignment horizontal="right" vertical="top"/>
    </xf>
    <xf numFmtId="0" fontId="20" fillId="6" borderId="0" xfId="0" applyFont="1" applyFill="1" applyProtection="1"/>
    <xf numFmtId="0" fontId="23" fillId="6" borderId="0" xfId="0" applyFont="1" applyFill="1" applyProtection="1"/>
    <xf numFmtId="0" fontId="1" fillId="6" borderId="0" xfId="0" applyFont="1" applyFill="1" applyAlignment="1" applyProtection="1">
      <alignment horizontal="left" vertical="top" wrapText="1"/>
    </xf>
    <xf numFmtId="0" fontId="1" fillId="6" borderId="0" xfId="0" applyFont="1" applyFill="1" applyAlignment="1" applyProtection="1">
      <alignment wrapText="1"/>
    </xf>
    <xf numFmtId="0" fontId="0" fillId="6" borderId="0" xfId="0" applyFill="1" applyBorder="1" applyAlignment="1" applyProtection="1">
      <alignment horizontal="center"/>
    </xf>
    <xf numFmtId="0" fontId="17" fillId="6" borderId="0" xfId="0" applyFont="1" applyFill="1" applyBorder="1" applyProtection="1"/>
    <xf numFmtId="0" fontId="17" fillId="6" borderId="0" xfId="0" applyFont="1" applyFill="1" applyProtection="1"/>
    <xf numFmtId="0" fontId="17" fillId="6" borderId="0" xfId="0" quotePrefix="1" applyFont="1" applyFill="1" applyAlignment="1" applyProtection="1">
      <alignment horizontal="center" wrapText="1"/>
    </xf>
    <xf numFmtId="0" fontId="17" fillId="6" borderId="0" xfId="0" quotePrefix="1" applyFont="1" applyFill="1" applyBorder="1" applyAlignment="1" applyProtection="1">
      <alignment horizontal="center"/>
    </xf>
    <xf numFmtId="0" fontId="25" fillId="6" borderId="10" xfId="0" applyFont="1" applyFill="1" applyBorder="1" applyAlignment="1" applyProtection="1">
      <alignment horizontal="left"/>
    </xf>
    <xf numFmtId="0" fontId="18" fillId="6" borderId="6" xfId="0" applyFont="1" applyFill="1" applyBorder="1" applyProtection="1"/>
    <xf numFmtId="0" fontId="0" fillId="6" borderId="1" xfId="0" applyFill="1" applyBorder="1" applyAlignment="1" applyProtection="1">
      <alignment horizontal="center"/>
    </xf>
    <xf numFmtId="0" fontId="12" fillId="6" borderId="0" xfId="0" applyFont="1" applyFill="1" applyBorder="1" applyProtection="1"/>
    <xf numFmtId="0" fontId="5" fillId="6" borderId="8" xfId="0" applyFont="1" applyFill="1" applyBorder="1" applyProtection="1"/>
    <xf numFmtId="0" fontId="5" fillId="6" borderId="8" xfId="0" applyFont="1" applyFill="1" applyBorder="1" applyAlignment="1" applyProtection="1">
      <alignment horizontal="left"/>
    </xf>
    <xf numFmtId="0" fontId="0" fillId="6" borderId="8" xfId="0" applyFill="1" applyBorder="1" applyProtection="1"/>
    <xf numFmtId="0" fontId="12" fillId="6" borderId="0" xfId="0" quotePrefix="1" applyFont="1" applyFill="1" applyAlignment="1" applyProtection="1">
      <alignment vertical="center"/>
    </xf>
    <xf numFmtId="0" fontId="5" fillId="6" borderId="11" xfId="0" applyFont="1" applyFill="1" applyBorder="1" applyAlignment="1" applyProtection="1">
      <alignment horizontal="left" vertical="top" wrapText="1"/>
    </xf>
    <xf numFmtId="3" fontId="3" fillId="6" borderId="12" xfId="0" applyNumberFormat="1" applyFont="1" applyFill="1" applyBorder="1" applyAlignment="1" applyProtection="1">
      <alignment horizontal="right" vertical="top"/>
    </xf>
    <xf numFmtId="3" fontId="3" fillId="6" borderId="1" xfId="0" applyNumberFormat="1" applyFont="1" applyFill="1" applyBorder="1" applyAlignment="1" applyProtection="1">
      <alignment horizontal="right" vertical="top"/>
    </xf>
    <xf numFmtId="3" fontId="3" fillId="6" borderId="0" xfId="0" applyNumberFormat="1" applyFont="1" applyFill="1" applyBorder="1" applyAlignment="1" applyProtection="1">
      <alignment horizontal="right" vertical="top"/>
    </xf>
    <xf numFmtId="0" fontId="12" fillId="6" borderId="0" xfId="0" quotePrefix="1" applyFont="1" applyFill="1" applyAlignment="1" applyProtection="1">
      <alignment horizontal="right" vertical="center"/>
    </xf>
    <xf numFmtId="3" fontId="0" fillId="6" borderId="0" xfId="0" applyNumberFormat="1" applyFill="1" applyBorder="1" applyAlignment="1" applyProtection="1">
      <alignment horizontal="right" vertical="top"/>
    </xf>
    <xf numFmtId="0" fontId="5" fillId="6" borderId="13" xfId="0" applyFont="1" applyFill="1" applyBorder="1" applyAlignment="1" applyProtection="1">
      <alignment horizontal="left" vertical="top" wrapText="1"/>
    </xf>
    <xf numFmtId="0" fontId="5" fillId="6" borderId="0" xfId="0" applyFont="1" applyFill="1" applyBorder="1" applyAlignment="1" applyProtection="1">
      <alignment horizontal="left" vertical="center" wrapText="1"/>
    </xf>
    <xf numFmtId="3" fontId="3" fillId="6" borderId="4" xfId="0" applyNumberFormat="1" applyFont="1" applyFill="1" applyBorder="1" applyAlignment="1" applyProtection="1">
      <alignment horizontal="right" vertical="center"/>
    </xf>
    <xf numFmtId="3" fontId="0" fillId="6" borderId="0" xfId="0" applyNumberFormat="1" applyFill="1" applyAlignment="1" applyProtection="1">
      <alignment vertical="center"/>
    </xf>
    <xf numFmtId="0" fontId="5" fillId="6" borderId="1" xfId="0" applyFont="1" applyFill="1" applyBorder="1" applyAlignment="1" applyProtection="1">
      <alignment horizontal="left" vertical="top" wrapText="1"/>
    </xf>
    <xf numFmtId="0" fontId="5" fillId="6" borderId="0" xfId="0" applyFont="1" applyFill="1" applyProtection="1"/>
    <xf numFmtId="0" fontId="5" fillId="6" borderId="0" xfId="0" applyFont="1" applyFill="1" applyAlignment="1" applyProtection="1">
      <alignment wrapText="1"/>
    </xf>
    <xf numFmtId="0" fontId="5" fillId="6" borderId="0" xfId="0" applyFont="1" applyFill="1" applyAlignment="1" applyProtection="1">
      <alignment horizontal="center"/>
    </xf>
    <xf numFmtId="0" fontId="12" fillId="6" borderId="0" xfId="0" applyFont="1" applyFill="1" applyAlignment="1" applyProtection="1">
      <alignment horizontal="right" vertical="center"/>
    </xf>
    <xf numFmtId="0" fontId="26" fillId="6" borderId="0" xfId="0" applyFont="1" applyFill="1" applyProtection="1"/>
    <xf numFmtId="0" fontId="12" fillId="6" borderId="10" xfId="0" applyFont="1" applyFill="1" applyBorder="1" applyAlignment="1" applyProtection="1">
      <alignment horizontal="right" vertical="center"/>
    </xf>
    <xf numFmtId="0" fontId="5" fillId="6" borderId="14" xfId="0" applyFont="1" applyFill="1" applyBorder="1" applyAlignment="1" applyProtection="1">
      <alignment horizontal="left" vertical="top" wrapText="1"/>
    </xf>
    <xf numFmtId="0" fontId="26" fillId="6" borderId="0" xfId="0" applyFont="1" applyFill="1" applyBorder="1" applyProtection="1"/>
    <xf numFmtId="3" fontId="3" fillId="6" borderId="4" xfId="0" applyNumberFormat="1" applyFont="1" applyFill="1" applyBorder="1" applyAlignment="1" applyProtection="1">
      <alignment horizontal="right" vertical="top"/>
    </xf>
    <xf numFmtId="3" fontId="0" fillId="6" borderId="0" xfId="0" applyNumberFormat="1" applyFill="1" applyAlignment="1" applyProtection="1">
      <alignment horizontal="right" vertical="top"/>
    </xf>
    <xf numFmtId="3" fontId="5" fillId="6" borderId="0" xfId="0" applyNumberFormat="1" applyFont="1" applyFill="1" applyBorder="1" applyAlignment="1" applyProtection="1">
      <alignment horizontal="right" vertical="top"/>
    </xf>
    <xf numFmtId="0" fontId="5" fillId="6" borderId="0" xfId="0" applyFont="1" applyFill="1" applyBorder="1" applyAlignment="1" applyProtection="1"/>
    <xf numFmtId="0" fontId="5" fillId="6" borderId="0" xfId="0" applyFont="1" applyFill="1" applyAlignment="1" applyProtection="1"/>
    <xf numFmtId="0" fontId="12" fillId="6" borderId="0" xfId="0" quotePrefix="1" applyFont="1" applyFill="1" applyAlignment="1" applyProtection="1">
      <alignment horizontal="right" wrapText="1"/>
    </xf>
    <xf numFmtId="0" fontId="5" fillId="6" borderId="6" xfId="0" applyFont="1" applyFill="1" applyBorder="1" applyAlignment="1" applyProtection="1">
      <alignment vertical="top" wrapText="1"/>
    </xf>
    <xf numFmtId="0" fontId="3" fillId="6" borderId="1" xfId="0" applyFont="1" applyFill="1" applyBorder="1" applyAlignment="1" applyProtection="1">
      <alignment horizontal="center" vertical="center"/>
    </xf>
    <xf numFmtId="0" fontId="5" fillId="6" borderId="15" xfId="0" applyFont="1" applyFill="1" applyBorder="1" applyProtection="1"/>
    <xf numFmtId="0" fontId="11" fillId="6" borderId="0" xfId="0" applyFont="1" applyFill="1" applyAlignment="1" applyProtection="1">
      <alignment horizontal="left"/>
    </xf>
    <xf numFmtId="0" fontId="12" fillId="6" borderId="0" xfId="0" applyFont="1" applyFill="1" applyBorder="1" applyAlignment="1" applyProtection="1">
      <alignment horizontal="right"/>
    </xf>
    <xf numFmtId="0" fontId="5" fillId="6" borderId="0" xfId="0" applyFont="1" applyFill="1" applyBorder="1" applyAlignment="1" applyProtection="1">
      <alignment horizontal="left" vertical="top" wrapText="1"/>
    </xf>
    <xf numFmtId="3" fontId="0" fillId="6" borderId="8" xfId="0" applyNumberFormat="1" applyFill="1" applyBorder="1" applyAlignment="1" applyProtection="1">
      <alignment vertical="top"/>
    </xf>
    <xf numFmtId="0" fontId="0" fillId="6" borderId="0" xfId="0" applyFill="1" applyAlignment="1"/>
    <xf numFmtId="0" fontId="0" fillId="6" borderId="1" xfId="0" applyFill="1" applyBorder="1" applyProtection="1"/>
    <xf numFmtId="0" fontId="5" fillId="6" borderId="0" xfId="0" applyFont="1" applyFill="1" applyAlignment="1" applyProtection="1">
      <alignment horizontal="left"/>
    </xf>
    <xf numFmtId="0" fontId="17" fillId="6" borderId="0" xfId="0" applyFont="1" applyFill="1" applyAlignment="1" applyProtection="1">
      <alignment horizontal="right" vertical="center"/>
    </xf>
    <xf numFmtId="0" fontId="5" fillId="6" borderId="1" xfId="0" applyFont="1" applyFill="1" applyBorder="1" applyAlignment="1" applyProtection="1">
      <alignment vertical="top" wrapText="1"/>
    </xf>
    <xf numFmtId="0" fontId="5" fillId="6" borderId="0" xfId="0" applyFont="1" applyFill="1" applyAlignment="1" applyProtection="1">
      <alignment vertical="top" wrapText="1"/>
    </xf>
    <xf numFmtId="0" fontId="0" fillId="6" borderId="1" xfId="0" applyFill="1" applyBorder="1" applyAlignment="1" applyProtection="1">
      <alignment wrapText="1"/>
    </xf>
    <xf numFmtId="3" fontId="3" fillId="6" borderId="1" xfId="0" applyNumberFormat="1" applyFont="1" applyFill="1" applyBorder="1" applyProtection="1"/>
    <xf numFmtId="0" fontId="15" fillId="6" borderId="0" xfId="0" applyFont="1" applyFill="1" applyAlignment="1" applyProtection="1">
      <alignment vertical="top" wrapText="1"/>
    </xf>
    <xf numFmtId="0" fontId="3" fillId="6" borderId="0" xfId="0" applyFont="1" applyFill="1" applyAlignment="1" applyProtection="1">
      <alignment wrapText="1"/>
    </xf>
    <xf numFmtId="0" fontId="1" fillId="6" borderId="0" xfId="0" applyFont="1" applyFill="1" applyProtection="1"/>
    <xf numFmtId="0" fontId="24" fillId="6" borderId="6" xfId="0" applyFont="1" applyFill="1" applyBorder="1" applyProtection="1"/>
    <xf numFmtId="0" fontId="24" fillId="6" borderId="1" xfId="0" applyFont="1" applyFill="1" applyBorder="1" applyAlignment="1" applyProtection="1">
      <alignment horizontal="right" vertical="center" wrapText="1"/>
    </xf>
    <xf numFmtId="0" fontId="31" fillId="6" borderId="0" xfId="0" applyFont="1" applyFill="1" applyProtection="1"/>
    <xf numFmtId="0" fontId="3" fillId="6" borderId="0" xfId="0" applyFont="1" applyFill="1" applyBorder="1" applyAlignment="1" applyProtection="1">
      <alignment horizontal="centerContinuous"/>
    </xf>
    <xf numFmtId="0" fontId="0" fillId="6" borderId="0" xfId="0" applyFill="1" applyBorder="1" applyAlignment="1" applyProtection="1">
      <alignment horizontal="centerContinuous" vertical="top"/>
    </xf>
    <xf numFmtId="0" fontId="0" fillId="6" borderId="0" xfId="0" applyFill="1" applyAlignment="1" applyProtection="1">
      <alignment horizontal="right"/>
    </xf>
    <xf numFmtId="0" fontId="0" fillId="6" borderId="0" xfId="0" applyFill="1" applyAlignment="1" applyProtection="1">
      <alignment vertical="top" wrapText="1"/>
    </xf>
    <xf numFmtId="0" fontId="27" fillId="6" borderId="0" xfId="0" applyFont="1" applyFill="1" applyAlignment="1" applyProtection="1">
      <alignment horizontal="right"/>
    </xf>
    <xf numFmtId="0" fontId="27" fillId="6" borderId="0" xfId="0" applyFont="1" applyFill="1" applyProtection="1"/>
    <xf numFmtId="0" fontId="28" fillId="6" borderId="0" xfId="0" applyFont="1" applyFill="1" applyAlignment="1" applyProtection="1">
      <alignment wrapText="1"/>
    </xf>
    <xf numFmtId="0" fontId="0" fillId="6" borderId="0" xfId="0" applyFill="1" applyBorder="1" applyAlignment="1" applyProtection="1">
      <alignment horizontal="center" wrapText="1"/>
    </xf>
    <xf numFmtId="0" fontId="32" fillId="6" borderId="0" xfId="0" applyFont="1" applyFill="1" applyProtection="1"/>
    <xf numFmtId="0" fontId="34" fillId="6" borderId="1" xfId="0" applyFont="1" applyFill="1" applyBorder="1" applyAlignment="1" applyProtection="1">
      <alignment horizontal="right" vertical="top" wrapText="1"/>
    </xf>
    <xf numFmtId="0" fontId="33" fillId="6" borderId="0" xfId="0" applyFont="1" applyFill="1" applyAlignment="1" applyProtection="1">
      <alignment vertical="top" wrapText="1"/>
    </xf>
    <xf numFmtId="0" fontId="19" fillId="6" borderId="0" xfId="0" applyFont="1" applyFill="1" applyBorder="1" applyAlignment="1">
      <alignment horizontal="right" vertical="center" wrapText="1"/>
    </xf>
    <xf numFmtId="0" fontId="15" fillId="6" borderId="0" xfId="0" applyFont="1" applyFill="1" applyBorder="1" applyAlignment="1" applyProtection="1">
      <alignment vertical="top" wrapText="1"/>
    </xf>
    <xf numFmtId="0" fontId="35" fillId="6" borderId="0" xfId="0" applyFont="1" applyFill="1" applyAlignment="1" applyProtection="1">
      <alignment horizontal="right" vertical="top" wrapText="1"/>
    </xf>
    <xf numFmtId="0" fontId="0" fillId="6" borderId="0" xfId="0" applyFill="1" applyBorder="1" applyAlignment="1" applyProtection="1">
      <alignment wrapText="1"/>
    </xf>
    <xf numFmtId="0" fontId="14" fillId="6" borderId="0" xfId="0" applyFont="1" applyFill="1" applyAlignment="1" applyProtection="1">
      <alignment vertical="top" wrapText="1"/>
    </xf>
    <xf numFmtId="0" fontId="3" fillId="6" borderId="0" xfId="0" applyFont="1" applyFill="1"/>
    <xf numFmtId="3" fontId="28" fillId="6" borderId="1" xfId="0" applyNumberFormat="1" applyFont="1" applyFill="1" applyBorder="1" applyAlignment="1" applyProtection="1">
      <alignment vertical="top" wrapText="1"/>
    </xf>
    <xf numFmtId="0" fontId="15" fillId="6" borderId="4" xfId="0" applyFont="1" applyFill="1" applyBorder="1" applyAlignment="1" applyProtection="1"/>
    <xf numFmtId="0" fontId="14" fillId="6" borderId="0" xfId="0" applyFont="1" applyFill="1" applyAlignment="1" applyProtection="1"/>
    <xf numFmtId="0" fontId="0" fillId="6" borderId="0" xfId="0" applyFill="1" applyBorder="1" applyAlignment="1">
      <alignment horizontal="center" wrapText="1"/>
    </xf>
    <xf numFmtId="0" fontId="19" fillId="6" borderId="0" xfId="0" applyFont="1" applyFill="1" applyBorder="1" applyAlignment="1" applyProtection="1">
      <alignment horizontal="right" vertical="center" wrapText="1"/>
    </xf>
    <xf numFmtId="0" fontId="28" fillId="6" borderId="0" xfId="0" applyFont="1" applyFill="1" applyAlignment="1" applyProtection="1">
      <alignment vertical="top" wrapText="1"/>
    </xf>
    <xf numFmtId="0" fontId="15" fillId="6" borderId="0" xfId="0" applyFont="1" applyFill="1" applyBorder="1" applyAlignment="1" applyProtection="1">
      <alignment wrapText="1"/>
    </xf>
    <xf numFmtId="3" fontId="28" fillId="6" borderId="1" xfId="0" applyNumberFormat="1" applyFont="1" applyFill="1" applyBorder="1" applyAlignment="1" applyProtection="1">
      <alignment wrapText="1"/>
    </xf>
    <xf numFmtId="0" fontId="42" fillId="6" borderId="0" xfId="0" applyFont="1" applyFill="1" applyProtection="1"/>
    <xf numFmtId="0" fontId="36" fillId="3" borderId="0" xfId="0" applyFont="1" applyFill="1" applyProtection="1">
      <protection locked="0" hidden="1"/>
    </xf>
    <xf numFmtId="0" fontId="0" fillId="3" borderId="0" xfId="0" applyFill="1" applyProtection="1">
      <protection locked="0" hidden="1"/>
    </xf>
    <xf numFmtId="0" fontId="40" fillId="4" borderId="0" xfId="0" applyFont="1" applyFill="1" applyProtection="1">
      <protection locked="0" hidden="1"/>
    </xf>
    <xf numFmtId="0" fontId="0" fillId="4" borderId="0" xfId="0" applyFill="1" applyProtection="1">
      <protection locked="0" hidden="1"/>
    </xf>
    <xf numFmtId="0" fontId="4" fillId="4"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39" fillId="5" borderId="0" xfId="0" applyFont="1" applyFill="1" applyProtection="1">
      <protection locked="0" hidden="1"/>
    </xf>
    <xf numFmtId="0" fontId="0" fillId="5" borderId="0" xfId="0" applyFill="1" applyProtection="1">
      <protection locked="0" hidden="1"/>
    </xf>
    <xf numFmtId="0" fontId="4" fillId="6" borderId="0" xfId="0" applyFont="1" applyFill="1" applyBorder="1" applyAlignment="1" applyProtection="1">
      <alignment horizontal="center" vertical="center"/>
    </xf>
    <xf numFmtId="0" fontId="42" fillId="6" borderId="0" xfId="0" applyFont="1" applyFill="1" applyProtection="1">
      <protection locked="0" hidden="1"/>
    </xf>
    <xf numFmtId="0" fontId="0" fillId="6" borderId="0" xfId="0" applyFill="1" applyProtection="1">
      <protection locked="0" hidden="1"/>
    </xf>
    <xf numFmtId="0" fontId="4" fillId="2" borderId="0" xfId="0" applyFont="1" applyFill="1" applyBorder="1" applyAlignment="1" applyProtection="1">
      <alignment horizontal="center" vertical="center"/>
      <protection locked="0"/>
    </xf>
    <xf numFmtId="3" fontId="18" fillId="0" borderId="5" xfId="0" applyNumberFormat="1" applyFont="1" applyFill="1" applyBorder="1" applyAlignment="1" applyProtection="1">
      <alignment horizontal="right" vertical="top"/>
      <protection locked="0"/>
    </xf>
    <xf numFmtId="3" fontId="18" fillId="0" borderId="1" xfId="0" applyNumberFormat="1" applyFont="1" applyFill="1" applyBorder="1" applyAlignment="1" applyProtection="1">
      <alignment horizontal="right"/>
      <protection locked="0"/>
    </xf>
    <xf numFmtId="0" fontId="47" fillId="3" borderId="0" xfId="0" applyFont="1" applyFill="1" applyProtection="1"/>
    <xf numFmtId="0" fontId="64" fillId="3" borderId="0" xfId="0" applyFont="1" applyFill="1" applyProtection="1"/>
    <xf numFmtId="0" fontId="47" fillId="3" borderId="0" xfId="0" applyFont="1" applyFill="1" applyAlignment="1" applyProtection="1">
      <alignment horizontal="left"/>
    </xf>
    <xf numFmtId="0" fontId="47" fillId="3" borderId="0" xfId="0" applyFont="1" applyFill="1" applyAlignment="1" applyProtection="1">
      <alignment horizontal="right" vertical="center"/>
    </xf>
    <xf numFmtId="0" fontId="64" fillId="3" borderId="0" xfId="0" applyFont="1" applyFill="1" applyAlignment="1" applyProtection="1">
      <alignment horizontal="justify" vertical="top" wrapText="1"/>
    </xf>
    <xf numFmtId="0" fontId="19" fillId="0" borderId="0" xfId="0" applyFont="1" applyFill="1" applyProtection="1"/>
    <xf numFmtId="0" fontId="47" fillId="0" borderId="0" xfId="0" applyFont="1" applyFill="1" applyAlignment="1" applyProtection="1">
      <alignment horizontal="left"/>
    </xf>
    <xf numFmtId="0" fontId="20" fillId="0" borderId="0" xfId="0" quotePrefix="1" applyFont="1" applyFill="1" applyAlignment="1" applyProtection="1">
      <alignment horizontal="center"/>
    </xf>
    <xf numFmtId="0" fontId="64" fillId="0" borderId="1" xfId="0" applyFont="1" applyFill="1" applyBorder="1" applyAlignment="1" applyProtection="1">
      <alignment vertical="center"/>
    </xf>
    <xf numFmtId="0" fontId="18" fillId="0" borderId="1" xfId="0" applyFont="1" applyFill="1" applyBorder="1" applyAlignment="1" applyProtection="1">
      <alignment horizontal="center" vertical="center"/>
    </xf>
    <xf numFmtId="0" fontId="47" fillId="0" borderId="0" xfId="0" applyFont="1" applyFill="1" applyAlignment="1" applyProtection="1">
      <alignment horizontal="right" vertical="center"/>
    </xf>
    <xf numFmtId="0" fontId="64" fillId="0" borderId="1" xfId="0" applyFont="1" applyFill="1" applyBorder="1" applyAlignment="1" applyProtection="1">
      <alignment horizontal="left" vertical="top" wrapText="1"/>
    </xf>
    <xf numFmtId="0" fontId="64" fillId="0" borderId="0" xfId="0" applyFont="1" applyFill="1" applyAlignment="1" applyProtection="1">
      <alignment horizontal="justify" vertical="top" wrapText="1"/>
    </xf>
    <xf numFmtId="0" fontId="19" fillId="0" borderId="1" xfId="0" applyFont="1" applyFill="1" applyBorder="1" applyAlignment="1" applyProtection="1">
      <alignment horizontal="left" vertical="top" wrapText="1"/>
    </xf>
    <xf numFmtId="0" fontId="0" fillId="5" borderId="0" xfId="0" applyFill="1" applyAlignment="1">
      <alignment vertical="top" wrapText="1"/>
    </xf>
    <xf numFmtId="0" fontId="0" fillId="5" borderId="0" xfId="0" applyFill="1" applyAlignment="1" applyProtection="1">
      <alignment horizontal="justify" vertical="top" wrapText="1"/>
    </xf>
    <xf numFmtId="0" fontId="0" fillId="6" borderId="0" xfId="0" applyFill="1" applyAlignment="1">
      <alignment vertical="top" wrapText="1"/>
    </xf>
    <xf numFmtId="0" fontId="0" fillId="6" borderId="0" xfId="0" applyFill="1" applyAlignment="1" applyProtection="1">
      <alignment horizontal="justify" vertical="top" wrapText="1"/>
    </xf>
    <xf numFmtId="0" fontId="64" fillId="0" borderId="0" xfId="0" applyFont="1" applyFill="1" applyAlignment="1" applyProtection="1">
      <alignment horizontal="justify" vertical="top" wrapText="1"/>
    </xf>
    <xf numFmtId="0" fontId="47" fillId="5" borderId="0" xfId="0" applyFont="1" applyFill="1" applyProtection="1"/>
    <xf numFmtId="0" fontId="64" fillId="5" borderId="0" xfId="0" applyFont="1" applyFill="1" applyProtection="1"/>
    <xf numFmtId="0" fontId="47" fillId="5" borderId="0" xfId="0" applyFont="1" applyFill="1" applyAlignment="1" applyProtection="1">
      <alignment horizontal="left"/>
    </xf>
    <xf numFmtId="0" fontId="47" fillId="5" borderId="0" xfId="0" applyFont="1" applyFill="1" applyAlignment="1" applyProtection="1">
      <alignment horizontal="right" vertical="center"/>
    </xf>
    <xf numFmtId="0" fontId="11" fillId="5" borderId="0" xfId="0" applyFont="1" applyFill="1" applyAlignment="1" applyProtection="1">
      <alignment wrapText="1"/>
    </xf>
    <xf numFmtId="0" fontId="64" fillId="5" borderId="0" xfId="0" applyFont="1" applyFill="1" applyAlignment="1" applyProtection="1">
      <alignment horizontal="justify" vertical="top" wrapText="1"/>
    </xf>
    <xf numFmtId="0" fontId="47" fillId="4" borderId="0" xfId="0" applyFont="1" applyFill="1" applyProtection="1"/>
    <xf numFmtId="0" fontId="64" fillId="4" borderId="0" xfId="0" applyFont="1" applyFill="1" applyProtection="1"/>
    <xf numFmtId="0" fontId="47" fillId="4" borderId="0" xfId="0" applyFont="1" applyFill="1" applyAlignment="1" applyProtection="1">
      <alignment horizontal="left"/>
    </xf>
    <xf numFmtId="0" fontId="47" fillId="4" borderId="0" xfId="0" applyFont="1" applyFill="1" applyAlignment="1" applyProtection="1">
      <alignment horizontal="right" vertical="center"/>
    </xf>
    <xf numFmtId="0" fontId="11" fillId="4" borderId="0" xfId="0" applyFont="1" applyFill="1" applyAlignment="1" applyProtection="1">
      <alignment wrapText="1"/>
    </xf>
    <xf numFmtId="0" fontId="64" fillId="4" borderId="0" xfId="0" applyFont="1" applyFill="1" applyAlignment="1" applyProtection="1">
      <alignment horizontal="justify" vertical="top" wrapText="1"/>
    </xf>
    <xf numFmtId="0" fontId="47" fillId="6" borderId="0" xfId="0" applyFont="1" applyFill="1" applyProtection="1"/>
    <xf numFmtId="0" fontId="64" fillId="6" borderId="0" xfId="0" applyFont="1" applyFill="1" applyProtection="1"/>
    <xf numFmtId="0" fontId="47" fillId="6" borderId="0" xfId="0" applyFont="1" applyFill="1" applyAlignment="1" applyProtection="1">
      <alignment horizontal="left"/>
    </xf>
    <xf numFmtId="0" fontId="47" fillId="6" borderId="0" xfId="0" applyFont="1" applyFill="1" applyAlignment="1" applyProtection="1">
      <alignment horizontal="right" vertical="center"/>
    </xf>
    <xf numFmtId="0" fontId="11" fillId="6" borderId="0" xfId="0" applyFont="1" applyFill="1" applyAlignment="1" applyProtection="1">
      <alignment wrapText="1"/>
    </xf>
    <xf numFmtId="0" fontId="64" fillId="6" borderId="0" xfId="0" applyFont="1" applyFill="1" applyAlignment="1" applyProtection="1">
      <alignment horizontal="justify" vertical="top" wrapText="1"/>
    </xf>
    <xf numFmtId="0" fontId="6" fillId="2" borderId="0" xfId="0" applyFont="1" applyFill="1" applyAlignment="1" applyProtection="1">
      <alignment vertical="top"/>
    </xf>
    <xf numFmtId="0" fontId="6" fillId="2" borderId="0" xfId="0" applyFont="1" applyFill="1" applyBorder="1" applyAlignment="1" applyProtection="1">
      <alignment vertical="center"/>
    </xf>
    <xf numFmtId="0" fontId="6" fillId="2" borderId="0" xfId="0" applyFont="1" applyFill="1" applyAlignment="1" applyProtection="1">
      <alignment horizontal="left" vertical="center"/>
    </xf>
    <xf numFmtId="0" fontId="9" fillId="2" borderId="0" xfId="0" applyFont="1" applyFill="1" applyAlignment="1" applyProtection="1">
      <alignment vertical="center"/>
    </xf>
    <xf numFmtId="49" fontId="0" fillId="0" borderId="0" xfId="0" applyNumberFormat="1"/>
    <xf numFmtId="14" fontId="0" fillId="0" borderId="0" xfId="0" applyNumberFormat="1"/>
    <xf numFmtId="49" fontId="48" fillId="0" borderId="0" xfId="0" applyNumberFormat="1" applyFont="1"/>
    <xf numFmtId="49" fontId="49" fillId="0" borderId="0" xfId="0" applyNumberFormat="1" applyFont="1"/>
    <xf numFmtId="0" fontId="48" fillId="0" borderId="0" xfId="0" applyFont="1"/>
    <xf numFmtId="0" fontId="0" fillId="3" borderId="0" xfId="0" applyFill="1" applyAlignment="1">
      <alignment vertical="top" wrapText="1"/>
    </xf>
    <xf numFmtId="0" fontId="0" fillId="3" borderId="0" xfId="0" applyFill="1" applyAlignment="1" applyProtection="1">
      <alignment wrapText="1"/>
    </xf>
    <xf numFmtId="0" fontId="0" fillId="3" borderId="0" xfId="0" applyFill="1" applyAlignment="1" applyProtection="1">
      <alignment horizontal="justify" vertical="top" wrapText="1"/>
    </xf>
    <xf numFmtId="0" fontId="14" fillId="3" borderId="0" xfId="0" applyFont="1" applyFill="1" applyAlignment="1" applyProtection="1">
      <alignment vertical="top" wrapText="1"/>
    </xf>
    <xf numFmtId="0" fontId="3" fillId="3" borderId="0" xfId="0" applyFont="1" applyFill="1" applyAlignment="1" applyProtection="1">
      <alignment horizontal="justify" vertical="top" wrapText="1"/>
    </xf>
    <xf numFmtId="0" fontId="5" fillId="3" borderId="0" xfId="0" applyFont="1" applyFill="1" applyAlignment="1" applyProtection="1">
      <alignment horizontal="justify" vertical="top" wrapText="1"/>
    </xf>
    <xf numFmtId="0" fontId="3" fillId="3" borderId="0" xfId="0" applyFont="1" applyFill="1" applyBorder="1" applyAlignment="1" applyProtection="1">
      <alignment horizontal="left" vertical="top" wrapText="1"/>
    </xf>
    <xf numFmtId="0" fontId="3" fillId="4" borderId="0" xfId="0" applyFont="1" applyFill="1" applyAlignment="1" applyProtection="1">
      <alignment horizontal="justify" vertical="top" wrapText="1"/>
    </xf>
    <xf numFmtId="0" fontId="14" fillId="4" borderId="0" xfId="0" applyFont="1" applyFill="1" applyAlignment="1" applyProtection="1">
      <alignment vertical="top" wrapText="1"/>
    </xf>
    <xf numFmtId="0" fontId="13" fillId="4" borderId="0" xfId="0" applyFont="1" applyFill="1" applyAlignment="1" applyProtection="1">
      <alignment horizontal="justify" vertical="top" wrapText="1"/>
    </xf>
    <xf numFmtId="0" fontId="0" fillId="5" borderId="0" xfId="0" applyFill="1" applyAlignment="1">
      <alignment vertical="top" wrapText="1"/>
    </xf>
    <xf numFmtId="0" fontId="0" fillId="5" borderId="0" xfId="0" applyFill="1" applyAlignment="1" applyProtection="1">
      <alignment wrapText="1"/>
    </xf>
    <xf numFmtId="0" fontId="13" fillId="5" borderId="0" xfId="0" applyFont="1" applyFill="1" applyAlignment="1" applyProtection="1">
      <alignment horizontal="justify" vertical="top" wrapText="1"/>
    </xf>
    <xf numFmtId="0" fontId="0" fillId="5" borderId="0" xfId="0" applyFill="1" applyAlignment="1" applyProtection="1">
      <alignment horizontal="justify" vertical="top" wrapText="1"/>
    </xf>
    <xf numFmtId="0" fontId="0" fillId="5" borderId="0" xfId="0" applyFill="1" applyAlignment="1">
      <alignment wrapText="1"/>
    </xf>
    <xf numFmtId="0" fontId="14" fillId="5" borderId="0" xfId="0" applyFont="1" applyFill="1" applyAlignment="1" applyProtection="1">
      <alignment vertical="top" wrapText="1"/>
    </xf>
    <xf numFmtId="0" fontId="3" fillId="5" borderId="0" xfId="0" applyFont="1" applyFill="1" applyAlignment="1" applyProtection="1">
      <alignment horizontal="justify" vertical="top" wrapText="1"/>
    </xf>
    <xf numFmtId="0" fontId="5" fillId="5" borderId="0" xfId="0" applyFont="1" applyFill="1" applyAlignment="1" applyProtection="1">
      <alignment horizontal="justify" vertical="top" wrapText="1"/>
    </xf>
    <xf numFmtId="0" fontId="3" fillId="5" borderId="0" xfId="0" applyFont="1" applyFill="1" applyBorder="1" applyAlignment="1" applyProtection="1">
      <alignment horizontal="left" vertical="top" wrapText="1"/>
    </xf>
    <xf numFmtId="0" fontId="0" fillId="6" borderId="0" xfId="0" applyFill="1" applyAlignment="1">
      <alignment vertical="top" wrapText="1"/>
    </xf>
    <xf numFmtId="0" fontId="0" fillId="6" borderId="0" xfId="0" applyFill="1" applyAlignment="1" applyProtection="1">
      <alignment wrapText="1"/>
    </xf>
    <xf numFmtId="0" fontId="0" fillId="6" borderId="0" xfId="0" applyFill="1" applyAlignment="1" applyProtection="1">
      <alignment horizontal="justify" vertical="top" wrapText="1"/>
    </xf>
    <xf numFmtId="0" fontId="14" fillId="6" borderId="0" xfId="0" applyFont="1" applyFill="1" applyAlignment="1" applyProtection="1">
      <alignment vertical="top" wrapText="1"/>
    </xf>
    <xf numFmtId="0" fontId="3" fillId="6" borderId="0" xfId="0" applyFont="1" applyFill="1" applyAlignment="1" applyProtection="1">
      <alignment horizontal="justify" vertical="top" wrapText="1"/>
    </xf>
    <xf numFmtId="0" fontId="5" fillId="6" borderId="0" xfId="0" applyFont="1" applyFill="1" applyAlignment="1" applyProtection="1">
      <alignment horizontal="justify" vertical="top" wrapText="1"/>
    </xf>
    <xf numFmtId="0" fontId="3" fillId="6" borderId="0" xfId="0" applyFont="1" applyFill="1" applyBorder="1" applyAlignment="1" applyProtection="1">
      <alignment horizontal="left" vertical="top" wrapText="1"/>
    </xf>
    <xf numFmtId="0" fontId="3" fillId="3" borderId="0" xfId="0" applyFont="1" applyFill="1" applyAlignment="1" applyProtection="1">
      <alignment horizontal="justify" vertical="top" wrapText="1"/>
    </xf>
    <xf numFmtId="0" fontId="3" fillId="4" borderId="0" xfId="0" applyFont="1" applyFill="1" applyAlignment="1" applyProtection="1">
      <alignment horizontal="justify" vertical="top" wrapText="1"/>
    </xf>
    <xf numFmtId="0" fontId="3" fillId="5" borderId="0" xfId="0" applyFont="1" applyFill="1" applyAlignment="1" applyProtection="1">
      <alignment horizontal="justify" vertical="top" wrapText="1"/>
    </xf>
    <xf numFmtId="0" fontId="3" fillId="6" borderId="0" xfId="0" applyFont="1" applyFill="1" applyAlignment="1" applyProtection="1">
      <alignment horizontal="justify" vertical="top" wrapText="1"/>
    </xf>
    <xf numFmtId="0" fontId="51" fillId="3" borderId="0" xfId="0" applyFont="1" applyFill="1" applyAlignment="1" applyProtection="1">
      <alignment horizontal="center"/>
    </xf>
    <xf numFmtId="0" fontId="10" fillId="3" borderId="0" xfId="1" applyFill="1" applyAlignment="1" applyProtection="1">
      <alignment horizontal="justify" vertical="top" wrapText="1"/>
    </xf>
    <xf numFmtId="0" fontId="65" fillId="3" borderId="0" xfId="0" applyFont="1" applyFill="1" applyBorder="1" applyAlignment="1" applyProtection="1">
      <alignment horizontal="left" vertical="top" wrapText="1"/>
    </xf>
    <xf numFmtId="0" fontId="13" fillId="3" borderId="0" xfId="0" applyFont="1" applyFill="1" applyProtection="1"/>
    <xf numFmtId="0" fontId="66" fillId="3" borderId="0" xfId="0" applyFont="1" applyFill="1" applyAlignment="1" applyProtection="1">
      <alignment horizontal="justify" vertical="top" wrapText="1"/>
    </xf>
    <xf numFmtId="0" fontId="13" fillId="3" borderId="0" xfId="0" applyFont="1" applyFill="1" applyAlignment="1" applyProtection="1">
      <alignment wrapText="1"/>
    </xf>
    <xf numFmtId="0" fontId="51" fillId="4" borderId="0" xfId="0" applyFont="1" applyFill="1" applyAlignment="1" applyProtection="1">
      <alignment horizontal="center"/>
    </xf>
    <xf numFmtId="0" fontId="10" fillId="4" borderId="0" xfId="1" applyFill="1" applyAlignment="1" applyProtection="1">
      <alignment horizontal="justify" vertical="top" wrapText="1"/>
    </xf>
    <xf numFmtId="0" fontId="65" fillId="4" borderId="0" xfId="0" applyFont="1" applyFill="1" applyBorder="1" applyAlignment="1" applyProtection="1">
      <alignment horizontal="left" vertical="top" wrapText="1"/>
    </xf>
    <xf numFmtId="0" fontId="13" fillId="4" borderId="0" xfId="0" applyFont="1" applyFill="1" applyProtection="1"/>
    <xf numFmtId="0" fontId="66" fillId="4" borderId="0" xfId="0" applyFont="1" applyFill="1" applyAlignment="1" applyProtection="1">
      <alignment horizontal="justify" vertical="top" wrapText="1"/>
    </xf>
    <xf numFmtId="0" fontId="13" fillId="4" borderId="0" xfId="0" applyFont="1" applyFill="1" applyAlignment="1" applyProtection="1">
      <alignment wrapText="1"/>
    </xf>
    <xf numFmtId="0" fontId="13" fillId="4" borderId="0" xfId="0" applyFont="1" applyFill="1" applyAlignment="1">
      <alignment horizontal="left" wrapText="1"/>
    </xf>
    <xf numFmtId="0" fontId="51" fillId="5" borderId="0" xfId="0" applyFont="1" applyFill="1" applyAlignment="1" applyProtection="1">
      <alignment horizontal="center"/>
    </xf>
    <xf numFmtId="0" fontId="10" fillId="5" borderId="0" xfId="1" applyFill="1" applyAlignment="1" applyProtection="1">
      <alignment horizontal="justify" vertical="top" wrapText="1"/>
    </xf>
    <xf numFmtId="0" fontId="65" fillId="5" borderId="0" xfId="0" applyFont="1" applyFill="1" applyBorder="1" applyAlignment="1" applyProtection="1">
      <alignment horizontal="left" vertical="top" wrapText="1"/>
    </xf>
    <xf numFmtId="0" fontId="13" fillId="5" borderId="0" xfId="0" applyFont="1" applyFill="1" applyProtection="1"/>
    <xf numFmtId="0" fontId="66" fillId="5" borderId="0" xfId="0" applyFont="1" applyFill="1" applyAlignment="1" applyProtection="1">
      <alignment horizontal="justify" vertical="top" wrapText="1"/>
    </xf>
    <xf numFmtId="0" fontId="13" fillId="5" borderId="0" xfId="0" applyFont="1" applyFill="1" applyAlignment="1" applyProtection="1">
      <alignment wrapText="1"/>
    </xf>
    <xf numFmtId="0" fontId="13" fillId="5" borderId="0" xfId="0" applyFont="1" applyFill="1" applyAlignment="1">
      <alignment horizontal="left" wrapText="1"/>
    </xf>
    <xf numFmtId="0" fontId="51" fillId="6" borderId="0" xfId="0" applyFont="1" applyFill="1" applyAlignment="1" applyProtection="1">
      <alignment horizontal="center"/>
    </xf>
    <xf numFmtId="0" fontId="10" fillId="6" borderId="0" xfId="1" applyFill="1" applyAlignment="1" applyProtection="1">
      <alignment horizontal="justify" vertical="top" wrapText="1"/>
    </xf>
    <xf numFmtId="0" fontId="65" fillId="6" borderId="0" xfId="0" applyFont="1" applyFill="1" applyBorder="1" applyAlignment="1" applyProtection="1">
      <alignment horizontal="left" vertical="top" wrapText="1"/>
    </xf>
    <xf numFmtId="0" fontId="13" fillId="6" borderId="0" xfId="0" applyFont="1" applyFill="1" applyProtection="1"/>
    <xf numFmtId="0" fontId="66" fillId="6" borderId="0" xfId="0" applyFont="1" applyFill="1" applyAlignment="1" applyProtection="1">
      <alignment horizontal="justify" vertical="top" wrapText="1"/>
    </xf>
    <xf numFmtId="0" fontId="13" fillId="6" borderId="0" xfId="0" applyFont="1" applyFill="1" applyAlignment="1" applyProtection="1">
      <alignment wrapText="1"/>
    </xf>
    <xf numFmtId="0" fontId="0" fillId="7" borderId="0" xfId="0" applyFill="1"/>
    <xf numFmtId="0" fontId="5" fillId="3" borderId="0" xfId="0" applyFont="1" applyFill="1" applyBorder="1" applyProtection="1"/>
    <xf numFmtId="0" fontId="11" fillId="3" borderId="0" xfId="0" applyFont="1" applyFill="1" applyAlignment="1" applyProtection="1"/>
    <xf numFmtId="0" fontId="5" fillId="6" borderId="0" xfId="0" applyFont="1" applyFill="1" applyBorder="1" applyProtection="1"/>
    <xf numFmtId="0" fontId="11" fillId="6" borderId="0" xfId="0" applyFont="1" applyFill="1" applyAlignment="1" applyProtection="1"/>
    <xf numFmtId="0" fontId="5" fillId="5" borderId="0" xfId="0" applyFont="1" applyFill="1" applyBorder="1" applyProtection="1"/>
    <xf numFmtId="0" fontId="11" fillId="5" borderId="0" xfId="0" applyFont="1" applyFill="1" applyAlignment="1" applyProtection="1"/>
    <xf numFmtId="0" fontId="5" fillId="4" borderId="0" xfId="0" applyFont="1" applyFill="1" applyBorder="1" applyProtection="1"/>
    <xf numFmtId="0" fontId="11" fillId="4" borderId="0" xfId="0" applyFont="1" applyFill="1" applyAlignment="1" applyProtection="1"/>
    <xf numFmtId="0" fontId="13" fillId="3" borderId="0" xfId="0" applyFont="1" applyFill="1" applyAlignment="1" applyProtection="1">
      <alignment vertical="top" wrapText="1"/>
    </xf>
    <xf numFmtId="0" fontId="13" fillId="6" borderId="0" xfId="0" applyFont="1" applyFill="1" applyAlignment="1" applyProtection="1">
      <alignment vertical="top" wrapText="1"/>
    </xf>
    <xf numFmtId="0" fontId="13" fillId="4" borderId="0" xfId="0" applyFont="1" applyFill="1" applyAlignment="1" applyProtection="1">
      <alignment vertical="top" wrapText="1"/>
    </xf>
    <xf numFmtId="0" fontId="13" fillId="5" borderId="0" xfId="0" applyFont="1" applyFill="1" applyAlignment="1" applyProtection="1">
      <alignment vertical="top" wrapText="1"/>
    </xf>
    <xf numFmtId="0" fontId="58" fillId="7" borderId="0" xfId="1" applyFont="1" applyFill="1" applyAlignment="1" applyProtection="1">
      <alignment horizontal="left" vertical="top" wrapText="1"/>
    </xf>
    <xf numFmtId="0" fontId="6" fillId="7" borderId="0" xfId="0" applyFont="1" applyFill="1" applyAlignment="1" applyProtection="1">
      <alignment horizontal="left" vertical="top" wrapText="1"/>
    </xf>
    <xf numFmtId="0" fontId="23" fillId="2" borderId="0" xfId="0" applyFont="1" applyFill="1" applyAlignment="1">
      <alignment horizontal="left" vertical="top" wrapText="1"/>
    </xf>
    <xf numFmtId="0" fontId="66" fillId="3" borderId="0" xfId="0" applyFont="1" applyFill="1" applyProtection="1"/>
    <xf numFmtId="0" fontId="12" fillId="3" borderId="0" xfId="0" applyFont="1" applyFill="1" applyAlignment="1" applyProtection="1">
      <alignment horizontal="center"/>
    </xf>
    <xf numFmtId="0" fontId="66" fillId="3" borderId="8" xfId="0" applyFont="1" applyFill="1" applyBorder="1" applyProtection="1"/>
    <xf numFmtId="0" fontId="66" fillId="3" borderId="1" xfId="0" applyFont="1" applyFill="1" applyBorder="1" applyAlignment="1" applyProtection="1">
      <alignment vertical="center"/>
    </xf>
    <xf numFmtId="0" fontId="5" fillId="3" borderId="1" xfId="0" applyFont="1" applyFill="1" applyBorder="1" applyAlignment="1" applyProtection="1">
      <alignment horizontal="center" vertical="center"/>
    </xf>
    <xf numFmtId="0" fontId="66" fillId="3" borderId="0" xfId="0" applyFont="1" applyFill="1" applyAlignment="1" applyProtection="1">
      <alignment vertical="center"/>
    </xf>
    <xf numFmtId="0" fontId="66" fillId="3" borderId="1" xfId="0" applyFont="1" applyFill="1" applyBorder="1" applyAlignment="1" applyProtection="1">
      <alignment horizontal="left" vertical="top" wrapText="1"/>
    </xf>
    <xf numFmtId="0" fontId="3" fillId="3" borderId="0" xfId="0" applyFont="1" applyFill="1" applyBorder="1" applyAlignment="1" applyProtection="1">
      <alignment wrapText="1"/>
    </xf>
    <xf numFmtId="0" fontId="66" fillId="3" borderId="0" xfId="0" applyFont="1" applyFill="1" applyBorder="1" applyProtection="1"/>
    <xf numFmtId="0" fontId="67" fillId="3" borderId="0" xfId="0" applyFont="1" applyFill="1" applyAlignment="1" applyProtection="1">
      <alignment horizontal="justify" vertical="top" wrapText="1"/>
    </xf>
    <xf numFmtId="0" fontId="3" fillId="3" borderId="1" xfId="0" applyFont="1" applyFill="1" applyBorder="1" applyAlignment="1" applyProtection="1">
      <alignment horizontal="left" vertical="top" wrapText="1"/>
    </xf>
    <xf numFmtId="0" fontId="66" fillId="4" borderId="0" xfId="0" applyFont="1" applyFill="1" applyProtection="1"/>
    <xf numFmtId="0" fontId="12" fillId="4" borderId="0" xfId="0" applyFont="1" applyFill="1" applyAlignment="1" applyProtection="1">
      <alignment horizontal="center"/>
    </xf>
    <xf numFmtId="0" fontId="66" fillId="4" borderId="8" xfId="0" applyFont="1" applyFill="1" applyBorder="1" applyProtection="1"/>
    <xf numFmtId="0" fontId="66" fillId="4" borderId="1" xfId="0" applyFont="1" applyFill="1" applyBorder="1" applyAlignment="1" applyProtection="1">
      <alignment vertical="center"/>
    </xf>
    <xf numFmtId="0" fontId="5" fillId="4" borderId="1" xfId="0" applyFont="1" applyFill="1" applyBorder="1" applyAlignment="1" applyProtection="1">
      <alignment horizontal="center" vertical="center"/>
    </xf>
    <xf numFmtId="0" fontId="66" fillId="4" borderId="0" xfId="0" applyFont="1" applyFill="1" applyAlignment="1" applyProtection="1">
      <alignment vertical="center"/>
    </xf>
    <xf numFmtId="0" fontId="66" fillId="4" borderId="1" xfId="0" applyFont="1" applyFill="1" applyBorder="1" applyAlignment="1" applyProtection="1">
      <alignment horizontal="left" vertical="top" wrapText="1"/>
    </xf>
    <xf numFmtId="0" fontId="3" fillId="4" borderId="0" xfId="0" applyFont="1" applyFill="1" applyBorder="1" applyAlignment="1" applyProtection="1">
      <alignment wrapText="1"/>
    </xf>
    <xf numFmtId="0" fontId="66" fillId="4" borderId="0" xfId="0" applyFont="1" applyFill="1" applyBorder="1" applyProtection="1"/>
    <xf numFmtId="0" fontId="3" fillId="4" borderId="1" xfId="0" applyFont="1" applyFill="1" applyBorder="1" applyAlignment="1" applyProtection="1">
      <alignment horizontal="left" vertical="top" wrapText="1"/>
    </xf>
    <xf numFmtId="0" fontId="66" fillId="5" borderId="0" xfId="0" applyFont="1" applyFill="1" applyProtection="1"/>
    <xf numFmtId="0" fontId="12" fillId="5" borderId="0" xfId="0" applyFont="1" applyFill="1" applyAlignment="1" applyProtection="1">
      <alignment horizontal="center"/>
    </xf>
    <xf numFmtId="0" fontId="66" fillId="5" borderId="8" xfId="0" applyFont="1" applyFill="1" applyBorder="1" applyProtection="1"/>
    <xf numFmtId="0" fontId="66" fillId="5" borderId="1" xfId="0" applyFont="1" applyFill="1" applyBorder="1" applyAlignment="1" applyProtection="1">
      <alignment vertical="center"/>
    </xf>
    <xf numFmtId="0" fontId="5" fillId="5" borderId="1" xfId="0" applyFont="1" applyFill="1" applyBorder="1" applyAlignment="1" applyProtection="1">
      <alignment horizontal="center" vertical="center"/>
    </xf>
    <xf numFmtId="0" fontId="66" fillId="5" borderId="0" xfId="0" applyFont="1" applyFill="1" applyAlignment="1" applyProtection="1">
      <alignment vertical="center"/>
    </xf>
    <xf numFmtId="0" fontId="66" fillId="5" borderId="1" xfId="0" applyFont="1" applyFill="1" applyBorder="1" applyAlignment="1" applyProtection="1">
      <alignment horizontal="left" vertical="top" wrapText="1"/>
    </xf>
    <xf numFmtId="0" fontId="3" fillId="5" borderId="0" xfId="0" applyFont="1" applyFill="1" applyBorder="1" applyAlignment="1" applyProtection="1">
      <alignment wrapText="1"/>
    </xf>
    <xf numFmtId="0" fontId="66" fillId="5" borderId="0" xfId="0" applyFont="1" applyFill="1" applyBorder="1" applyProtection="1"/>
    <xf numFmtId="0" fontId="3" fillId="5" borderId="1" xfId="0" applyFont="1" applyFill="1" applyBorder="1" applyAlignment="1" applyProtection="1">
      <alignment horizontal="left" vertical="top" wrapText="1"/>
    </xf>
    <xf numFmtId="0" fontId="66" fillId="6" borderId="0" xfId="0" applyFont="1" applyFill="1" applyProtection="1"/>
    <xf numFmtId="0" fontId="12" fillId="6" borderId="0" xfId="0" applyFont="1" applyFill="1" applyAlignment="1" applyProtection="1">
      <alignment horizontal="center"/>
    </xf>
    <xf numFmtId="0" fontId="66" fillId="6" borderId="8" xfId="0" applyFont="1" applyFill="1" applyBorder="1" applyProtection="1"/>
    <xf numFmtId="0" fontId="66" fillId="6" borderId="1" xfId="0" applyFont="1" applyFill="1" applyBorder="1" applyAlignment="1" applyProtection="1">
      <alignment vertical="center"/>
    </xf>
    <xf numFmtId="0" fontId="5" fillId="6" borderId="1" xfId="0" applyFont="1" applyFill="1" applyBorder="1" applyAlignment="1" applyProtection="1">
      <alignment horizontal="center" vertical="center"/>
    </xf>
    <xf numFmtId="0" fontId="66" fillId="6" borderId="0" xfId="0" applyFont="1" applyFill="1" applyAlignment="1" applyProtection="1">
      <alignment vertical="center"/>
    </xf>
    <xf numFmtId="0" fontId="66" fillId="6" borderId="1" xfId="0" applyFont="1" applyFill="1" applyBorder="1" applyAlignment="1" applyProtection="1">
      <alignment horizontal="left" vertical="top" wrapText="1"/>
    </xf>
    <xf numFmtId="0" fontId="3" fillId="6" borderId="0" xfId="0" applyFont="1" applyFill="1" applyBorder="1" applyAlignment="1" applyProtection="1">
      <alignment wrapText="1"/>
    </xf>
    <xf numFmtId="0" fontId="66" fillId="6" borderId="0" xfId="0" applyFont="1" applyFill="1" applyBorder="1" applyProtection="1"/>
    <xf numFmtId="0" fontId="3" fillId="6" borderId="1" xfId="0" applyFont="1" applyFill="1" applyBorder="1" applyAlignment="1" applyProtection="1">
      <alignment horizontal="left" vertical="top" wrapText="1"/>
    </xf>
    <xf numFmtId="0" fontId="3" fillId="7" borderId="0" xfId="0" applyFont="1" applyFill="1" applyProtection="1"/>
    <xf numFmtId="0" fontId="3" fillId="7" borderId="0" xfId="0" applyFont="1" applyFill="1" applyAlignment="1" applyProtection="1">
      <alignment horizontal="left"/>
    </xf>
    <xf numFmtId="0" fontId="5" fillId="7" borderId="0" xfId="0" applyFont="1" applyFill="1" applyAlignment="1" applyProtection="1">
      <alignment horizontal="left"/>
    </xf>
    <xf numFmtId="0" fontId="5" fillId="7" borderId="0" xfId="0" applyFont="1" applyFill="1" applyBorder="1" applyAlignment="1" applyProtection="1"/>
    <xf numFmtId="0" fontId="0" fillId="7" borderId="0" xfId="0" applyFill="1" applyBorder="1" applyAlignment="1" applyProtection="1"/>
    <xf numFmtId="0" fontId="14" fillId="7" borderId="0" xfId="0" applyFont="1" applyFill="1" applyAlignment="1" applyProtection="1">
      <alignment vertical="top" wrapText="1"/>
    </xf>
    <xf numFmtId="0" fontId="13" fillId="7" borderId="0" xfId="0" applyFont="1" applyFill="1" applyAlignment="1" applyProtection="1">
      <alignment vertical="top" wrapText="1"/>
    </xf>
    <xf numFmtId="0" fontId="5" fillId="7" borderId="1" xfId="0" applyFont="1" applyFill="1" applyBorder="1" applyAlignment="1" applyProtection="1">
      <alignment vertical="top" wrapText="1"/>
    </xf>
    <xf numFmtId="0" fontId="66" fillId="7" borderId="1" xfId="0" applyFont="1" applyFill="1" applyBorder="1" applyAlignment="1" applyProtection="1">
      <alignment horizontal="left" vertical="top" wrapText="1"/>
    </xf>
    <xf numFmtId="0" fontId="0" fillId="0" borderId="0" xfId="0" applyProtection="1"/>
    <xf numFmtId="0" fontId="0" fillId="0" borderId="0" xfId="0" applyProtection="1">
      <protection locked="0"/>
    </xf>
    <xf numFmtId="0" fontId="0" fillId="0" borderId="0" xfId="0" applyNumberFormat="1" applyProtection="1"/>
    <xf numFmtId="0" fontId="0" fillId="0" borderId="0" xfId="0" applyNumberFormat="1" applyProtection="1">
      <protection locked="0"/>
    </xf>
    <xf numFmtId="1" fontId="0" fillId="0" borderId="0" xfId="0" applyNumberFormat="1" applyProtection="1"/>
    <xf numFmtId="17" fontId="0" fillId="0" borderId="0" xfId="0" applyNumberFormat="1" applyProtection="1"/>
    <xf numFmtId="0" fontId="1" fillId="0" borderId="0" xfId="0" applyNumberFormat="1" applyFont="1" applyProtection="1"/>
    <xf numFmtId="0" fontId="1" fillId="3" borderId="0" xfId="0" applyFont="1" applyFill="1" applyAlignment="1" applyProtection="1">
      <alignment horizontal="left"/>
    </xf>
    <xf numFmtId="0" fontId="1" fillId="4" borderId="0" xfId="0" applyFont="1" applyFill="1" applyAlignment="1" applyProtection="1">
      <alignment horizontal="left"/>
    </xf>
    <xf numFmtId="0" fontId="1" fillId="5" borderId="0" xfId="0" applyFont="1" applyFill="1" applyAlignment="1" applyProtection="1">
      <alignment horizontal="left"/>
    </xf>
    <xf numFmtId="0" fontId="1" fillId="6" borderId="0" xfId="0" applyFont="1" applyFill="1" applyAlignment="1" applyProtection="1">
      <alignment horizontal="left"/>
    </xf>
    <xf numFmtId="0" fontId="7" fillId="3" borderId="0" xfId="0" applyFont="1" applyFill="1" applyProtection="1">
      <protection locked="0"/>
    </xf>
    <xf numFmtId="0" fontId="0" fillId="4" borderId="0" xfId="0" applyFill="1" applyProtection="1">
      <protection locked="0"/>
    </xf>
    <xf numFmtId="0" fontId="0" fillId="5" borderId="0" xfId="0" applyFill="1" applyProtection="1">
      <protection locked="0"/>
    </xf>
    <xf numFmtId="0" fontId="0" fillId="6" borderId="0" xfId="0" applyFill="1" applyProtection="1">
      <protection locked="0"/>
    </xf>
    <xf numFmtId="0" fontId="0" fillId="7" borderId="0" xfId="0" applyFill="1" applyProtection="1"/>
    <xf numFmtId="0" fontId="49" fillId="7" borderId="0" xfId="0" applyFont="1" applyFill="1" applyAlignment="1" applyProtection="1">
      <alignment horizontal="left" vertical="top" wrapText="1"/>
    </xf>
    <xf numFmtId="0" fontId="54" fillId="7" borderId="0" xfId="0" applyFont="1" applyFill="1" applyAlignment="1" applyProtection="1">
      <alignment horizontal="left" vertical="top" wrapText="1"/>
    </xf>
    <xf numFmtId="0" fontId="50" fillId="7" borderId="0" xfId="0" applyFont="1" applyFill="1" applyAlignment="1" applyProtection="1">
      <alignment horizontal="left" vertical="top" wrapText="1"/>
    </xf>
    <xf numFmtId="0" fontId="53" fillId="7" borderId="0" xfId="0" applyFont="1" applyFill="1" applyAlignment="1" applyProtection="1">
      <alignment horizontal="left" vertical="top" wrapText="1"/>
    </xf>
    <xf numFmtId="0" fontId="0" fillId="0" borderId="0" xfId="0" applyAlignment="1">
      <alignment horizontal="right"/>
    </xf>
    <xf numFmtId="2" fontId="66" fillId="0" borderId="1" xfId="0" applyNumberFormat="1" applyFont="1" applyFill="1" applyBorder="1" applyAlignment="1" applyProtection="1">
      <alignment horizontal="right" vertical="top"/>
      <protection locked="0"/>
    </xf>
    <xf numFmtId="2" fontId="66" fillId="3" borderId="1" xfId="0" applyNumberFormat="1" applyFont="1" applyFill="1" applyBorder="1" applyAlignment="1" applyProtection="1">
      <alignment horizontal="right" vertical="top"/>
    </xf>
    <xf numFmtId="2" fontId="66" fillId="4" borderId="1" xfId="0" applyNumberFormat="1" applyFont="1" applyFill="1" applyBorder="1" applyAlignment="1" applyProtection="1">
      <alignment horizontal="right" vertical="top"/>
    </xf>
    <xf numFmtId="2" fontId="66" fillId="5" borderId="1" xfId="0" applyNumberFormat="1" applyFont="1" applyFill="1" applyBorder="1" applyAlignment="1" applyProtection="1">
      <alignment horizontal="right" vertical="top"/>
    </xf>
    <xf numFmtId="2" fontId="66" fillId="6" borderId="1" xfId="0" applyNumberFormat="1" applyFont="1" applyFill="1" applyBorder="1" applyAlignment="1" applyProtection="1">
      <alignment horizontal="right" vertical="top"/>
    </xf>
    <xf numFmtId="0" fontId="1" fillId="3" borderId="0" xfId="0" applyFont="1" applyFill="1" applyBorder="1" applyAlignment="1" applyProtection="1">
      <alignment horizontal="left" wrapText="1"/>
    </xf>
    <xf numFmtId="0" fontId="5" fillId="3" borderId="0" xfId="0" applyFont="1" applyFill="1" applyBorder="1" applyAlignment="1" applyProtection="1">
      <alignment horizontal="left" wrapText="1"/>
    </xf>
    <xf numFmtId="0" fontId="14" fillId="3" borderId="6" xfId="0" applyFont="1" applyFill="1" applyBorder="1" applyAlignment="1" applyProtection="1">
      <alignment vertical="top" wrapText="1"/>
    </xf>
    <xf numFmtId="0" fontId="14" fillId="3" borderId="5" xfId="0" applyFont="1" applyFill="1" applyBorder="1" applyAlignment="1" applyProtection="1">
      <alignment vertical="top" wrapText="1"/>
    </xf>
    <xf numFmtId="0" fontId="3" fillId="3" borderId="0" xfId="0" applyFont="1" applyFill="1" applyAlignment="1" applyProtection="1">
      <alignment horizontal="justify" vertical="top" wrapText="1"/>
    </xf>
    <xf numFmtId="0" fontId="66" fillId="3" borderId="0" xfId="0" applyFont="1" applyFill="1" applyAlignment="1" applyProtection="1">
      <alignment horizontal="justify" vertical="top" wrapText="1"/>
    </xf>
    <xf numFmtId="0" fontId="13" fillId="0" borderId="6" xfId="0" applyFont="1"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3" fillId="3" borderId="0" xfId="0" applyFont="1" applyFill="1" applyAlignment="1" applyProtection="1">
      <alignment horizontal="left" vertical="top" wrapText="1"/>
    </xf>
    <xf numFmtId="0" fontId="66" fillId="0" borderId="5"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xf>
    <xf numFmtId="0" fontId="5" fillId="3" borderId="0" xfId="0" applyFont="1" applyFill="1" applyAlignment="1" applyProtection="1">
      <alignment horizontal="left" vertical="top" wrapText="1"/>
    </xf>
    <xf numFmtId="0" fontId="14" fillId="3" borderId="6" xfId="0" applyFont="1" applyFill="1" applyBorder="1" applyAlignment="1" applyProtection="1">
      <alignment wrapText="1"/>
    </xf>
    <xf numFmtId="0" fontId="14" fillId="3" borderId="5" xfId="0" applyFont="1" applyFill="1" applyBorder="1" applyAlignment="1" applyProtection="1">
      <alignment wrapText="1"/>
    </xf>
    <xf numFmtId="0" fontId="13" fillId="0" borderId="6" xfId="0" applyFont="1" applyFill="1" applyBorder="1" applyAlignment="1" applyProtection="1">
      <alignment vertical="top" wrapText="1"/>
      <protection locked="0"/>
    </xf>
    <xf numFmtId="0" fontId="15" fillId="0" borderId="5" xfId="0" applyFont="1" applyFill="1" applyBorder="1" applyAlignment="1" applyProtection="1">
      <alignment vertical="top" wrapText="1"/>
      <protection locked="0"/>
    </xf>
    <xf numFmtId="0" fontId="15" fillId="3" borderId="0" xfId="0" applyFont="1" applyFill="1" applyAlignment="1" applyProtection="1">
      <alignment vertical="top" wrapText="1"/>
    </xf>
    <xf numFmtId="0" fontId="14" fillId="3" borderId="0" xfId="0" applyFont="1" applyFill="1" applyAlignment="1" applyProtection="1">
      <alignment horizontal="left" vertical="top" wrapText="1"/>
    </xf>
    <xf numFmtId="0" fontId="5" fillId="3" borderId="0" xfId="0" applyFont="1" applyFill="1" applyAlignment="1">
      <alignment horizontal="left" vertical="top" wrapText="1"/>
    </xf>
    <xf numFmtId="0" fontId="50" fillId="3" borderId="0" xfId="0" applyFont="1" applyFill="1" applyAlignment="1" applyProtection="1">
      <alignment horizontal="center"/>
    </xf>
    <xf numFmtId="0" fontId="5" fillId="3" borderId="0" xfId="0" applyFont="1" applyFill="1" applyAlignment="1" applyProtection="1">
      <alignment horizontal="justify" vertical="top" wrapText="1"/>
    </xf>
    <xf numFmtId="0" fontId="3" fillId="3" borderId="0" xfId="0" applyFont="1" applyFill="1" applyBorder="1" applyAlignment="1" applyProtection="1">
      <alignment horizontal="left" vertical="top" wrapText="1"/>
    </xf>
    <xf numFmtId="0" fontId="10" fillId="3" borderId="0" xfId="1" applyFill="1" applyBorder="1" applyAlignment="1" applyProtection="1">
      <alignment horizontal="left" vertical="top" wrapText="1"/>
    </xf>
    <xf numFmtId="0" fontId="5" fillId="3" borderId="0" xfId="0" applyFont="1" applyFill="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49" fillId="3" borderId="0" xfId="0" applyFont="1" applyFill="1" applyBorder="1" applyAlignment="1" applyProtection="1">
      <alignment horizontal="left" vertical="top" wrapText="1"/>
    </xf>
    <xf numFmtId="0" fontId="28" fillId="3" borderId="0" xfId="0" applyFont="1" applyFill="1" applyAlignment="1" applyProtection="1">
      <alignment horizontal="justify" vertical="top" wrapText="1"/>
    </xf>
    <xf numFmtId="0" fontId="15" fillId="3" borderId="0" xfId="0" applyFont="1" applyFill="1" applyAlignment="1">
      <alignment horizontal="left" wrapText="1"/>
    </xf>
    <xf numFmtId="0" fontId="15" fillId="3" borderId="0" xfId="0" applyFont="1" applyFill="1" applyAlignment="1" applyProtection="1">
      <alignment wrapText="1"/>
    </xf>
    <xf numFmtId="0" fontId="0" fillId="3" borderId="0" xfId="0" applyFill="1" applyAlignment="1">
      <alignment wrapText="1"/>
    </xf>
    <xf numFmtId="0" fontId="10" fillId="3" borderId="0" xfId="1" applyFill="1" applyAlignment="1" applyProtection="1">
      <alignment horizontal="justify" vertical="top" wrapText="1"/>
    </xf>
    <xf numFmtId="0" fontId="0" fillId="3" borderId="0" xfId="0" applyFill="1" applyBorder="1" applyAlignment="1" applyProtection="1"/>
    <xf numFmtId="0" fontId="14" fillId="3" borderId="0" xfId="0" applyFont="1" applyFill="1" applyAlignment="1" applyProtection="1">
      <alignment vertical="top" wrapText="1"/>
    </xf>
    <xf numFmtId="0" fontId="65" fillId="3" borderId="0" xfId="0" applyFont="1" applyFill="1" applyBorder="1" applyAlignment="1" applyProtection="1">
      <alignment horizontal="left" vertical="top" wrapText="1"/>
    </xf>
    <xf numFmtId="0" fontId="28" fillId="3" borderId="0" xfId="0" applyFont="1" applyFill="1" applyAlignment="1" applyProtection="1">
      <alignment wrapText="1"/>
    </xf>
    <xf numFmtId="0" fontId="17" fillId="3" borderId="8" xfId="0" quotePrefix="1" applyFont="1" applyFill="1" applyBorder="1" applyAlignment="1" applyProtection="1">
      <alignment horizontal="center" wrapText="1"/>
    </xf>
    <xf numFmtId="0" fontId="0" fillId="3" borderId="8" xfId="0" applyFill="1" applyBorder="1" applyAlignment="1">
      <alignment horizontal="center" wrapText="1"/>
    </xf>
    <xf numFmtId="0" fontId="33" fillId="3" borderId="6" xfId="0" applyFont="1" applyFill="1" applyBorder="1" applyAlignment="1" applyProtection="1">
      <alignment horizontal="center" vertical="center" wrapText="1"/>
    </xf>
    <xf numFmtId="0" fontId="32" fillId="3" borderId="5" xfId="0" applyFont="1" applyFill="1" applyBorder="1" applyAlignment="1">
      <alignment horizontal="center" vertical="center" wrapText="1"/>
    </xf>
    <xf numFmtId="0" fontId="15" fillId="3" borderId="6" xfId="0" applyFont="1" applyFill="1" applyBorder="1" applyAlignment="1" applyProtection="1">
      <alignment wrapText="1"/>
    </xf>
    <xf numFmtId="0" fontId="15" fillId="3" borderId="5" xfId="0" applyFont="1" applyFill="1" applyBorder="1" applyAlignment="1" applyProtection="1">
      <alignment wrapText="1"/>
    </xf>
    <xf numFmtId="0" fontId="14" fillId="3" borderId="1" xfId="0" applyFont="1" applyFill="1" applyBorder="1" applyAlignment="1" applyProtection="1">
      <alignment wrapText="1"/>
    </xf>
    <xf numFmtId="0" fontId="5" fillId="3" borderId="0" xfId="0" applyFont="1" applyFill="1" applyAlignment="1">
      <alignment vertical="top" wrapText="1"/>
    </xf>
    <xf numFmtId="0" fontId="33" fillId="3" borderId="1" xfId="0" applyFont="1" applyFill="1" applyBorder="1" applyAlignment="1" applyProtection="1">
      <alignment wrapText="1"/>
    </xf>
    <xf numFmtId="0" fontId="32" fillId="3" borderId="1" xfId="0" applyFont="1" applyFill="1" applyBorder="1" applyAlignment="1">
      <alignment wrapText="1"/>
    </xf>
    <xf numFmtId="0" fontId="5" fillId="3" borderId="0" xfId="0" applyFont="1" applyFill="1" applyAlignment="1" applyProtection="1">
      <alignment wrapText="1"/>
    </xf>
    <xf numFmtId="0" fontId="0" fillId="3" borderId="0" xfId="0" applyFill="1" applyAlignment="1" applyProtection="1">
      <alignment wrapText="1"/>
    </xf>
    <xf numFmtId="0" fontId="0" fillId="3" borderId="8" xfId="0" applyFill="1" applyBorder="1" applyAlignment="1" applyProtection="1">
      <alignment horizontal="center" wrapText="1"/>
    </xf>
    <xf numFmtId="0" fontId="10" fillId="3" borderId="0" xfId="1" applyFont="1" applyFill="1" applyAlignment="1" applyProtection="1">
      <alignment horizontal="left" vertical="top" wrapText="1"/>
    </xf>
    <xf numFmtId="0" fontId="15" fillId="0" borderId="5"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xf>
    <xf numFmtId="0" fontId="10" fillId="4" borderId="0" xfId="1" applyFill="1" applyAlignment="1" applyProtection="1">
      <alignment horizontal="justify" vertical="top" wrapText="1"/>
    </xf>
    <xf numFmtId="0" fontId="5" fillId="4" borderId="0" xfId="0" applyFont="1" applyFill="1" applyAlignment="1" applyProtection="1">
      <alignment horizontal="justify" vertical="top" wrapText="1"/>
    </xf>
    <xf numFmtId="0" fontId="3" fillId="4" borderId="0" xfId="0" applyFont="1" applyFill="1" applyAlignment="1" applyProtection="1">
      <alignment horizontal="justify" vertical="top" wrapText="1"/>
    </xf>
    <xf numFmtId="0" fontId="13" fillId="4" borderId="0" xfId="0" applyFont="1" applyFill="1" applyAlignment="1">
      <alignment horizontal="left" wrapText="1"/>
    </xf>
    <xf numFmtId="0" fontId="3" fillId="4" borderId="0" xfId="0" applyFont="1" applyFill="1" applyAlignment="1" applyProtection="1">
      <alignment vertical="top" wrapText="1"/>
    </xf>
    <xf numFmtId="0" fontId="0" fillId="4" borderId="0" xfId="0" applyFill="1" applyAlignment="1">
      <alignment vertical="top" wrapText="1"/>
    </xf>
    <xf numFmtId="0" fontId="50" fillId="4" borderId="0" xfId="0" applyFont="1" applyFill="1" applyAlignment="1" applyProtection="1">
      <alignment horizontal="center"/>
    </xf>
    <xf numFmtId="0" fontId="3" fillId="4" borderId="0" xfId="0" applyFont="1" applyFill="1" applyBorder="1" applyAlignment="1" applyProtection="1">
      <alignment horizontal="left" vertical="top" wrapText="1"/>
    </xf>
    <xf numFmtId="0" fontId="10" fillId="4" borderId="0" xfId="1" applyFill="1" applyBorder="1" applyAlignment="1" applyProtection="1">
      <alignment horizontal="left" vertical="top" wrapText="1"/>
    </xf>
    <xf numFmtId="0" fontId="0" fillId="4" borderId="0" xfId="0" applyFill="1" applyBorder="1" applyAlignment="1" applyProtection="1"/>
    <xf numFmtId="0" fontId="65" fillId="4" borderId="0" xfId="0" applyFont="1" applyFill="1" applyBorder="1" applyAlignment="1" applyProtection="1">
      <alignment horizontal="left" vertical="top" wrapText="1"/>
    </xf>
    <xf numFmtId="0" fontId="49" fillId="4" borderId="0" xfId="0" applyFont="1" applyFill="1" applyBorder="1" applyAlignment="1" applyProtection="1">
      <alignment horizontal="left" vertical="top" wrapText="1"/>
    </xf>
    <xf numFmtId="0" fontId="14" fillId="4" borderId="0" xfId="0" applyFont="1" applyFill="1" applyAlignment="1" applyProtection="1">
      <alignment vertical="top" wrapText="1"/>
    </xf>
    <xf numFmtId="0" fontId="28" fillId="4" borderId="0" xfId="0" applyFont="1" applyFill="1" applyAlignment="1" applyProtection="1">
      <alignment horizontal="justify" vertical="top" wrapText="1"/>
    </xf>
    <xf numFmtId="0" fontId="66" fillId="4" borderId="0" xfId="0" applyFont="1" applyFill="1" applyAlignment="1" applyProtection="1">
      <alignment horizontal="justify" vertical="top" wrapText="1"/>
    </xf>
    <xf numFmtId="0" fontId="14" fillId="4" borderId="6" xfId="0" applyFont="1" applyFill="1" applyBorder="1" applyAlignment="1" applyProtection="1">
      <alignment vertical="top" wrapText="1"/>
    </xf>
    <xf numFmtId="0" fontId="14" fillId="4" borderId="5" xfId="0" applyFont="1" applyFill="1" applyBorder="1" applyAlignment="1" applyProtection="1">
      <alignment vertical="top" wrapText="1"/>
    </xf>
    <xf numFmtId="0" fontId="17" fillId="4" borderId="8" xfId="0" quotePrefix="1" applyFont="1" applyFill="1" applyBorder="1" applyAlignment="1" applyProtection="1">
      <alignment horizontal="center" wrapText="1"/>
    </xf>
    <xf numFmtId="0" fontId="5" fillId="4" borderId="0" xfId="0" applyFont="1" applyFill="1" applyAlignment="1" applyProtection="1">
      <alignment vertical="top" wrapText="1"/>
    </xf>
    <xf numFmtId="0" fontId="33" fillId="4" borderId="6" xfId="0" applyFont="1" applyFill="1" applyBorder="1" applyAlignment="1" applyProtection="1">
      <alignment horizontal="center" vertical="center" wrapText="1"/>
    </xf>
    <xf numFmtId="0" fontId="33" fillId="4" borderId="5" xfId="0" applyFont="1" applyFill="1" applyBorder="1" applyAlignment="1" applyProtection="1">
      <alignment horizontal="center" vertical="center" wrapText="1"/>
    </xf>
    <xf numFmtId="0" fontId="1" fillId="4" borderId="0" xfId="0" applyFont="1" applyFill="1" applyAlignment="1" applyProtection="1">
      <alignment horizontal="left" vertical="top" wrapText="1"/>
    </xf>
    <xf numFmtId="0" fontId="15" fillId="4" borderId="0" xfId="0" applyFont="1" applyFill="1" applyAlignment="1" applyProtection="1">
      <alignment vertical="top" wrapText="1"/>
    </xf>
    <xf numFmtId="0" fontId="5" fillId="4" borderId="0" xfId="0" applyFont="1" applyFill="1" applyBorder="1" applyAlignment="1" applyProtection="1">
      <alignment horizontal="left" wrapText="1"/>
    </xf>
    <xf numFmtId="0" fontId="14" fillId="4" borderId="0" xfId="0" applyFont="1" applyFill="1" applyAlignment="1" applyProtection="1">
      <alignment horizontal="left" vertical="top" wrapText="1"/>
    </xf>
    <xf numFmtId="0" fontId="5" fillId="4" borderId="0" xfId="0" applyFont="1" applyFill="1" applyAlignment="1">
      <alignment horizontal="left" vertical="top" wrapText="1"/>
    </xf>
    <xf numFmtId="0" fontId="14" fillId="4" borderId="6" xfId="0" applyFont="1" applyFill="1" applyBorder="1" applyAlignment="1" applyProtection="1">
      <alignment wrapText="1"/>
    </xf>
    <xf numFmtId="0" fontId="14" fillId="4" borderId="5" xfId="0" applyFont="1" applyFill="1" applyBorder="1" applyAlignment="1" applyProtection="1">
      <alignment wrapText="1"/>
    </xf>
    <xf numFmtId="0" fontId="5" fillId="4" borderId="0" xfId="0" applyFont="1" applyFill="1" applyAlignment="1">
      <alignment vertical="top" wrapText="1"/>
    </xf>
    <xf numFmtId="0" fontId="10" fillId="4" borderId="0" xfId="1" applyFont="1" applyFill="1" applyAlignment="1" applyProtection="1">
      <alignment horizontal="left" vertical="top" wrapText="1"/>
    </xf>
    <xf numFmtId="0" fontId="5" fillId="4" borderId="4" xfId="0" applyFont="1" applyFill="1" applyBorder="1" applyAlignment="1" applyProtection="1">
      <alignment vertical="top" wrapText="1"/>
    </xf>
    <xf numFmtId="0" fontId="28" fillId="4" borderId="0" xfId="0" applyFont="1" applyFill="1" applyAlignment="1" applyProtection="1">
      <alignment wrapText="1"/>
    </xf>
    <xf numFmtId="0" fontId="5" fillId="4" borderId="0" xfId="0" applyFont="1" applyFill="1" applyAlignment="1" applyProtection="1">
      <alignment wrapText="1"/>
    </xf>
    <xf numFmtId="0" fontId="33" fillId="4" borderId="6" xfId="0" applyFont="1" applyFill="1" applyBorder="1" applyAlignment="1" applyProtection="1">
      <alignment wrapText="1"/>
    </xf>
    <xf numFmtId="0" fontId="33" fillId="4" borderId="5" xfId="0" applyFont="1" applyFill="1" applyBorder="1" applyAlignment="1" applyProtection="1">
      <alignment wrapText="1"/>
    </xf>
    <xf numFmtId="0" fontId="15" fillId="4" borderId="6" xfId="0" applyFont="1" applyFill="1" applyBorder="1" applyAlignment="1" applyProtection="1">
      <alignment wrapText="1"/>
    </xf>
    <xf numFmtId="0" fontId="15" fillId="4" borderId="5" xfId="0" applyFont="1" applyFill="1" applyBorder="1" applyAlignment="1" applyProtection="1">
      <alignment wrapText="1"/>
    </xf>
    <xf numFmtId="0" fontId="3" fillId="4" borderId="0" xfId="0" applyFont="1" applyFill="1" applyAlignment="1" applyProtection="1">
      <alignment horizontal="left" vertical="top" wrapText="1"/>
    </xf>
    <xf numFmtId="0" fontId="3" fillId="5" borderId="0" xfId="0" applyFont="1" applyFill="1" applyAlignment="1" applyProtection="1">
      <alignment vertical="top" wrapText="1"/>
    </xf>
    <xf numFmtId="0" fontId="0" fillId="5" borderId="0" xfId="0" applyFill="1" applyAlignment="1">
      <alignment vertical="top" wrapText="1"/>
    </xf>
    <xf numFmtId="0" fontId="50" fillId="5" borderId="0" xfId="0" applyFont="1" applyFill="1" applyAlignment="1" applyProtection="1">
      <alignment horizontal="center"/>
    </xf>
    <xf numFmtId="0" fontId="3" fillId="5" borderId="0" xfId="0" applyFont="1" applyFill="1" applyAlignment="1" applyProtection="1">
      <alignment horizontal="justify" vertical="top" wrapText="1"/>
    </xf>
    <xf numFmtId="0" fontId="3" fillId="5" borderId="0" xfId="0" applyFont="1" applyFill="1" applyBorder="1" applyAlignment="1" applyProtection="1">
      <alignment horizontal="left" vertical="top" wrapText="1"/>
    </xf>
    <xf numFmtId="0" fontId="10" fillId="5" borderId="0" xfId="1" applyFill="1" applyBorder="1" applyAlignment="1" applyProtection="1">
      <alignment horizontal="left" vertical="top" wrapText="1"/>
    </xf>
    <xf numFmtId="0" fontId="0" fillId="5" borderId="0" xfId="0" applyFill="1" applyBorder="1" applyAlignment="1" applyProtection="1"/>
    <xf numFmtId="0" fontId="65" fillId="5" borderId="0" xfId="0" applyFont="1" applyFill="1" applyBorder="1" applyAlignment="1" applyProtection="1">
      <alignment horizontal="left" vertical="top" wrapText="1"/>
    </xf>
    <xf numFmtId="0" fontId="5" fillId="5" borderId="0" xfId="0" applyFont="1" applyFill="1" applyAlignment="1" applyProtection="1">
      <alignment horizontal="justify" vertical="top" wrapText="1"/>
    </xf>
    <xf numFmtId="0" fontId="10" fillId="5" borderId="0" xfId="1" applyFill="1" applyAlignment="1" applyProtection="1">
      <alignment horizontal="justify" vertical="top" wrapText="1"/>
    </xf>
    <xf numFmtId="0" fontId="49" fillId="5" borderId="0" xfId="0" applyFont="1" applyFill="1" applyBorder="1" applyAlignment="1" applyProtection="1">
      <alignment horizontal="left" vertical="top" wrapText="1"/>
    </xf>
    <xf numFmtId="0" fontId="28" fillId="5" borderId="0" xfId="0" applyFont="1" applyFill="1" applyAlignment="1" applyProtection="1">
      <alignment horizontal="justify" vertical="top" wrapText="1"/>
    </xf>
    <xf numFmtId="0" fontId="66" fillId="5" borderId="0" xfId="0" applyFont="1" applyFill="1" applyAlignment="1" applyProtection="1">
      <alignment horizontal="justify" vertical="top" wrapText="1"/>
    </xf>
    <xf numFmtId="0" fontId="13" fillId="5" borderId="0" xfId="0" applyFont="1" applyFill="1" applyAlignment="1">
      <alignment horizontal="left" wrapText="1"/>
    </xf>
    <xf numFmtId="0" fontId="14" fillId="5" borderId="0" xfId="0" applyFont="1" applyFill="1" applyAlignment="1" applyProtection="1">
      <alignment vertical="top" wrapText="1"/>
    </xf>
    <xf numFmtId="0" fontId="14" fillId="5" borderId="0" xfId="0" applyFont="1" applyFill="1" applyAlignment="1" applyProtection="1">
      <alignment horizontal="left" vertical="top" wrapText="1"/>
    </xf>
    <xf numFmtId="0" fontId="5" fillId="5" borderId="0" xfId="0" applyFont="1" applyFill="1" applyAlignment="1">
      <alignment horizontal="left" vertical="top" wrapText="1"/>
    </xf>
    <xf numFmtId="0" fontId="14" fillId="5" borderId="6" xfId="0" applyFont="1" applyFill="1" applyBorder="1" applyAlignment="1" applyProtection="1">
      <alignment vertical="top" wrapText="1"/>
    </xf>
    <xf numFmtId="0" fontId="14" fillId="5" borderId="5" xfId="0" applyFont="1" applyFill="1" applyBorder="1" applyAlignment="1" applyProtection="1">
      <alignment vertical="top" wrapText="1"/>
    </xf>
    <xf numFmtId="0" fontId="5" fillId="5" borderId="0" xfId="0" applyFont="1" applyFill="1" applyAlignment="1" applyProtection="1">
      <alignment horizontal="left" vertical="top" wrapText="1"/>
    </xf>
    <xf numFmtId="0" fontId="33" fillId="5" borderId="1" xfId="0" applyFont="1" applyFill="1" applyBorder="1" applyAlignment="1" applyProtection="1">
      <alignment wrapText="1"/>
    </xf>
    <xf numFmtId="0" fontId="32" fillId="5" borderId="1" xfId="0" applyFont="1" applyFill="1" applyBorder="1" applyAlignment="1">
      <alignment wrapText="1"/>
    </xf>
    <xf numFmtId="0" fontId="5" fillId="5" borderId="0" xfId="0" applyFont="1" applyFill="1" applyAlignment="1" applyProtection="1">
      <alignment vertical="top" wrapText="1"/>
    </xf>
    <xf numFmtId="0" fontId="28" fillId="5" borderId="0" xfId="0" applyFont="1" applyFill="1" applyAlignment="1" applyProtection="1">
      <alignment wrapText="1"/>
    </xf>
    <xf numFmtId="0" fontId="1" fillId="5" borderId="0" xfId="0" applyFont="1" applyFill="1" applyAlignment="1" applyProtection="1">
      <alignment horizontal="left" vertical="top" wrapText="1"/>
    </xf>
    <xf numFmtId="0" fontId="5" fillId="5" borderId="0" xfId="0" applyFont="1" applyFill="1" applyAlignment="1">
      <alignment vertical="top" wrapText="1"/>
    </xf>
    <xf numFmtId="0" fontId="33" fillId="5" borderId="6" xfId="0" applyFont="1" applyFill="1" applyBorder="1" applyAlignment="1" applyProtection="1">
      <alignment horizontal="center" vertical="center" wrapText="1"/>
    </xf>
    <xf numFmtId="0" fontId="32" fillId="5" borderId="5" xfId="0" applyFont="1" applyFill="1" applyBorder="1" applyAlignment="1">
      <alignment horizontal="center" vertical="center" wrapText="1"/>
    </xf>
    <xf numFmtId="0" fontId="10" fillId="5" borderId="0" xfId="1" applyFont="1" applyFill="1" applyAlignment="1" applyProtection="1">
      <alignment horizontal="left" vertical="top" wrapText="1"/>
    </xf>
    <xf numFmtId="0" fontId="14" fillId="5" borderId="1" xfId="0" applyFont="1" applyFill="1" applyBorder="1" applyAlignment="1" applyProtection="1">
      <alignment wrapText="1"/>
    </xf>
    <xf numFmtId="0" fontId="5" fillId="5" borderId="0" xfId="0" applyFont="1" applyFill="1" applyAlignment="1" applyProtection="1">
      <alignment wrapText="1"/>
    </xf>
    <xf numFmtId="0" fontId="0" fillId="5" borderId="0" xfId="0" applyFill="1" applyAlignment="1" applyProtection="1">
      <alignment wrapText="1"/>
    </xf>
    <xf numFmtId="0" fontId="30" fillId="0" borderId="6" xfId="0" applyFont="1" applyFill="1" applyBorder="1" applyAlignment="1" applyProtection="1">
      <alignment vertical="top" wrapText="1"/>
      <protection locked="0"/>
    </xf>
    <xf numFmtId="0" fontId="44" fillId="0" borderId="5" xfId="0" applyFont="1" applyFill="1" applyBorder="1" applyAlignment="1" applyProtection="1">
      <alignment vertical="top" wrapText="1"/>
      <protection locked="0"/>
    </xf>
    <xf numFmtId="0" fontId="15" fillId="5" borderId="0" xfId="0" applyFont="1" applyFill="1" applyAlignment="1" applyProtection="1">
      <alignment vertical="top" wrapText="1"/>
    </xf>
    <xf numFmtId="0" fontId="17" fillId="5" borderId="8" xfId="0" quotePrefix="1" applyFont="1" applyFill="1" applyBorder="1" applyAlignment="1" applyProtection="1">
      <alignment horizontal="center" wrapText="1"/>
    </xf>
    <xf numFmtId="0" fontId="0" fillId="5" borderId="8" xfId="0" applyFill="1" applyBorder="1" applyAlignment="1" applyProtection="1">
      <alignment horizontal="center" wrapText="1"/>
    </xf>
    <xf numFmtId="0" fontId="0" fillId="5" borderId="8" xfId="0" applyFill="1" applyBorder="1" applyAlignment="1">
      <alignment horizontal="center" wrapText="1"/>
    </xf>
    <xf numFmtId="0" fontId="15" fillId="5" borderId="6" xfId="0" applyFont="1" applyFill="1" applyBorder="1" applyAlignment="1" applyProtection="1">
      <alignment wrapText="1"/>
    </xf>
    <xf numFmtId="0" fontId="15" fillId="5" borderId="5" xfId="0" applyFont="1" applyFill="1" applyBorder="1" applyAlignment="1" applyProtection="1">
      <alignment wrapText="1"/>
    </xf>
    <xf numFmtId="0" fontId="3" fillId="5" borderId="0" xfId="0" applyFont="1" applyFill="1" applyAlignment="1" applyProtection="1">
      <alignment horizontal="left" vertical="top" wrapText="1"/>
    </xf>
    <xf numFmtId="0" fontId="14" fillId="5" borderId="6" xfId="0" applyFont="1" applyFill="1" applyBorder="1" applyAlignment="1" applyProtection="1">
      <alignment wrapText="1"/>
    </xf>
    <xf numFmtId="0" fontId="14" fillId="5" borderId="5" xfId="0" applyFont="1" applyFill="1" applyBorder="1" applyAlignment="1" applyProtection="1">
      <alignment wrapText="1"/>
    </xf>
    <xf numFmtId="0" fontId="5" fillId="5" borderId="0" xfId="0" applyFont="1" applyFill="1" applyBorder="1" applyAlignment="1" applyProtection="1">
      <alignment horizontal="left" wrapText="1"/>
    </xf>
    <xf numFmtId="0" fontId="50" fillId="6" borderId="0" xfId="0" applyFont="1" applyFill="1" applyAlignment="1" applyProtection="1">
      <alignment horizontal="center"/>
    </xf>
    <xf numFmtId="0" fontId="3" fillId="6" borderId="0" xfId="0" applyFont="1" applyFill="1" applyAlignment="1" applyProtection="1">
      <alignment horizontal="justify" vertical="top" wrapText="1"/>
    </xf>
    <xf numFmtId="0" fontId="3" fillId="6" borderId="0" xfId="0" applyFont="1" applyFill="1" applyBorder="1" applyAlignment="1" applyProtection="1">
      <alignment horizontal="left" vertical="top" wrapText="1"/>
    </xf>
    <xf numFmtId="0" fontId="10" fillId="6" borderId="0" xfId="1" applyFill="1" applyBorder="1" applyAlignment="1" applyProtection="1">
      <alignment horizontal="left" vertical="top" wrapText="1"/>
    </xf>
    <xf numFmtId="0" fontId="0" fillId="6" borderId="0" xfId="0" applyFill="1" applyBorder="1" applyAlignment="1" applyProtection="1"/>
    <xf numFmtId="0" fontId="10" fillId="6" borderId="0" xfId="1" applyFont="1" applyFill="1" applyAlignment="1" applyProtection="1">
      <alignment horizontal="left" vertical="top" wrapText="1"/>
    </xf>
    <xf numFmtId="0" fontId="5" fillId="6" borderId="0" xfId="0" applyFont="1" applyFill="1" applyAlignment="1" applyProtection="1">
      <alignment vertical="top" wrapText="1"/>
    </xf>
    <xf numFmtId="0" fontId="0" fillId="6" borderId="0" xfId="0" applyFill="1" applyAlignment="1">
      <alignment vertical="top" wrapText="1"/>
    </xf>
    <xf numFmtId="0" fontId="15" fillId="6" borderId="0" xfId="0" applyFont="1" applyFill="1" applyAlignment="1">
      <alignment horizontal="left" wrapText="1"/>
    </xf>
    <xf numFmtId="0" fontId="28" fillId="6" borderId="0" xfId="0" applyFont="1" applyFill="1" applyAlignment="1" applyProtection="1">
      <alignment horizontal="justify" vertical="top" wrapText="1"/>
    </xf>
    <xf numFmtId="0" fontId="66" fillId="6" borderId="0" xfId="0" applyFont="1" applyFill="1" applyAlignment="1" applyProtection="1">
      <alignment horizontal="justify" vertical="top" wrapText="1"/>
    </xf>
    <xf numFmtId="0" fontId="5" fillId="6" borderId="0" xfId="0" applyFont="1" applyFill="1" applyAlignment="1" applyProtection="1">
      <alignment horizontal="justify" vertical="top" wrapText="1"/>
    </xf>
    <xf numFmtId="0" fontId="3" fillId="6" borderId="0" xfId="0" applyFont="1" applyFill="1" applyAlignment="1" applyProtection="1">
      <alignment vertical="top" wrapText="1"/>
    </xf>
    <xf numFmtId="0" fontId="10" fillId="6" borderId="0" xfId="1" applyFill="1" applyAlignment="1" applyProtection="1">
      <alignment horizontal="justify" vertical="top" wrapText="1"/>
    </xf>
    <xf numFmtId="0" fontId="15" fillId="6" borderId="0" xfId="0" applyFont="1" applyFill="1" applyAlignment="1" applyProtection="1">
      <alignment wrapText="1"/>
    </xf>
    <xf numFmtId="0" fontId="0" fillId="6" borderId="0" xfId="0" applyFill="1" applyAlignment="1">
      <alignment wrapText="1"/>
    </xf>
    <xf numFmtId="0" fontId="65" fillId="6" borderId="0" xfId="0" applyFont="1" applyFill="1" applyBorder="1" applyAlignment="1" applyProtection="1">
      <alignment horizontal="left" vertical="top" wrapText="1"/>
    </xf>
    <xf numFmtId="0" fontId="5" fillId="6" borderId="0" xfId="0" applyFont="1" applyFill="1" applyAlignment="1" applyProtection="1">
      <alignment horizontal="left" vertical="top" wrapText="1"/>
    </xf>
    <xf numFmtId="0" fontId="14" fillId="6" borderId="0" xfId="0" applyFont="1" applyFill="1" applyAlignment="1" applyProtection="1">
      <alignment vertical="top" wrapText="1"/>
    </xf>
    <xf numFmtId="0" fontId="49" fillId="6" borderId="0" xfId="0" applyFont="1" applyFill="1" applyBorder="1" applyAlignment="1" applyProtection="1">
      <alignment horizontal="left" vertical="top" wrapText="1"/>
    </xf>
    <xf numFmtId="0" fontId="5" fillId="6" borderId="0" xfId="0" applyFont="1" applyFill="1" applyAlignment="1">
      <alignment vertical="top" wrapText="1"/>
    </xf>
    <xf numFmtId="0" fontId="5" fillId="6" borderId="0" xfId="0" applyFont="1" applyFill="1" applyAlignment="1" applyProtection="1">
      <alignment wrapText="1"/>
    </xf>
    <xf numFmtId="0" fontId="0" fillId="6" borderId="0" xfId="0" applyFill="1" applyAlignment="1" applyProtection="1">
      <alignment wrapText="1"/>
    </xf>
    <xf numFmtId="0" fontId="28" fillId="6" borderId="0" xfId="0" applyFont="1" applyFill="1" applyAlignment="1" applyProtection="1">
      <alignment wrapText="1"/>
    </xf>
    <xf numFmtId="0" fontId="14" fillId="6" borderId="6" xfId="0" applyFont="1" applyFill="1" applyBorder="1" applyAlignment="1" applyProtection="1">
      <alignment vertical="top" wrapText="1"/>
    </xf>
    <xf numFmtId="0" fontId="14" fillId="6" borderId="5" xfId="0" applyFont="1" applyFill="1" applyBorder="1" applyAlignment="1" applyProtection="1">
      <alignment vertical="top" wrapText="1"/>
    </xf>
    <xf numFmtId="0" fontId="1" fillId="6" borderId="0" xfId="0" applyFont="1" applyFill="1" applyAlignment="1" applyProtection="1">
      <alignment horizontal="left" vertical="top" wrapText="1"/>
    </xf>
    <xf numFmtId="0" fontId="15" fillId="6" borderId="0" xfId="0" applyFont="1" applyFill="1" applyAlignment="1" applyProtection="1">
      <alignment vertical="top" wrapText="1"/>
    </xf>
    <xf numFmtId="0" fontId="17" fillId="6" borderId="8" xfId="0" quotePrefix="1" applyFont="1" applyFill="1" applyBorder="1" applyAlignment="1" applyProtection="1">
      <alignment horizontal="center" wrapText="1"/>
    </xf>
    <xf numFmtId="0" fontId="0" fillId="6" borderId="8" xfId="0" applyFill="1" applyBorder="1" applyAlignment="1" applyProtection="1">
      <alignment horizontal="center" wrapText="1"/>
    </xf>
    <xf numFmtId="0" fontId="33" fillId="6" borderId="1" xfId="0" applyFont="1" applyFill="1" applyBorder="1" applyAlignment="1" applyProtection="1">
      <alignment wrapText="1"/>
    </xf>
    <xf numFmtId="0" fontId="32" fillId="6" borderId="1" xfId="0" applyFont="1" applyFill="1" applyBorder="1" applyAlignment="1">
      <alignment wrapText="1"/>
    </xf>
    <xf numFmtId="0" fontId="33" fillId="6" borderId="6" xfId="0" applyFont="1" applyFill="1" applyBorder="1" applyAlignment="1" applyProtection="1">
      <alignment horizontal="center" vertical="center" wrapText="1"/>
    </xf>
    <xf numFmtId="0" fontId="32" fillId="6" borderId="5" xfId="0" applyFont="1" applyFill="1" applyBorder="1" applyAlignment="1">
      <alignment horizontal="center" vertical="center" wrapText="1"/>
    </xf>
    <xf numFmtId="0" fontId="15" fillId="6" borderId="6" xfId="0" applyFont="1" applyFill="1" applyBorder="1" applyAlignment="1" applyProtection="1">
      <alignment wrapText="1"/>
    </xf>
    <xf numFmtId="0" fontId="15" fillId="6" borderId="5" xfId="0" applyFont="1" applyFill="1" applyBorder="1" applyAlignment="1" applyProtection="1">
      <alignment wrapText="1"/>
    </xf>
    <xf numFmtId="0" fontId="14" fillId="6" borderId="1" xfId="0" applyFont="1" applyFill="1" applyBorder="1" applyAlignment="1" applyProtection="1">
      <alignment wrapText="1"/>
    </xf>
    <xf numFmtId="0" fontId="14" fillId="6" borderId="0" xfId="0" applyFont="1" applyFill="1" applyAlignment="1" applyProtection="1">
      <alignment horizontal="left" vertical="top" wrapText="1"/>
    </xf>
    <xf numFmtId="0" fontId="5" fillId="6" borderId="0" xfId="0" applyFont="1" applyFill="1" applyAlignment="1">
      <alignment horizontal="left" vertical="top" wrapText="1"/>
    </xf>
    <xf numFmtId="0" fontId="0" fillId="6" borderId="8" xfId="0" applyFill="1" applyBorder="1" applyAlignment="1">
      <alignment horizontal="center" wrapText="1"/>
    </xf>
    <xf numFmtId="0" fontId="3" fillId="6" borderId="0" xfId="0" applyFont="1" applyFill="1" applyAlignment="1" applyProtection="1">
      <alignment horizontal="left" vertical="top" wrapText="1"/>
    </xf>
    <xf numFmtId="0" fontId="14" fillId="6" borderId="6" xfId="0" applyFont="1" applyFill="1" applyBorder="1" applyAlignment="1" applyProtection="1">
      <alignment wrapText="1"/>
    </xf>
    <xf numFmtId="0" fontId="14" fillId="6" borderId="5" xfId="0" applyFont="1" applyFill="1" applyBorder="1" applyAlignment="1" applyProtection="1">
      <alignment wrapText="1"/>
    </xf>
    <xf numFmtId="0" fontId="5" fillId="6" borderId="0" xfId="0" applyFont="1" applyFill="1" applyBorder="1" applyAlignment="1" applyProtection="1">
      <alignment horizontal="left" wrapText="1"/>
    </xf>
    <xf numFmtId="0" fontId="3" fillId="7" borderId="0" xfId="0" applyFont="1" applyFill="1" applyAlignment="1" applyProtection="1">
      <alignment vertical="top" wrapText="1"/>
    </xf>
    <xf numFmtId="0" fontId="5" fillId="7" borderId="0" xfId="0" applyFont="1" applyFill="1" applyAlignment="1">
      <alignment vertical="top" wrapText="1"/>
    </xf>
    <xf numFmtId="0" fontId="5" fillId="7" borderId="0" xfId="0" applyFont="1" applyFill="1" applyAlignment="1" applyProtection="1">
      <alignment horizontal="left" vertical="top" wrapText="1"/>
    </xf>
    <xf numFmtId="0" fontId="50" fillId="2" borderId="0" xfId="0" applyFont="1" applyFill="1" applyAlignment="1" applyProtection="1">
      <alignment horizontal="center"/>
    </xf>
    <xf numFmtId="0" fontId="68" fillId="2" borderId="15" xfId="0" applyFont="1" applyFill="1" applyBorder="1" applyAlignment="1" applyProtection="1">
      <alignment horizontal="left" vertical="top" wrapText="1"/>
    </xf>
    <xf numFmtId="0" fontId="68" fillId="2" borderId="0" xfId="0" applyFont="1" applyFill="1" applyBorder="1" applyAlignment="1" applyProtection="1">
      <alignment horizontal="left" vertical="top" wrapText="1"/>
    </xf>
    <xf numFmtId="0" fontId="3" fillId="2" borderId="0" xfId="0" applyFont="1" applyFill="1" applyAlignment="1" applyProtection="1">
      <alignment horizontal="justify" vertical="top" wrapText="1"/>
    </xf>
    <xf numFmtId="0" fontId="5" fillId="2" borderId="0" xfId="0" applyFont="1" applyFill="1" applyAlignment="1" applyProtection="1">
      <alignment horizontal="justify" vertical="top" wrapText="1"/>
    </xf>
    <xf numFmtId="0" fontId="10" fillId="7" borderId="0" xfId="1" applyFont="1" applyFill="1" applyAlignment="1" applyProtection="1">
      <alignment horizontal="left" vertical="top" wrapText="1"/>
    </xf>
    <xf numFmtId="0" fontId="0" fillId="7" borderId="0" xfId="0" applyFill="1" applyAlignment="1">
      <alignment vertical="top" wrapText="1"/>
    </xf>
    <xf numFmtId="0" fontId="0" fillId="2" borderId="0" xfId="0" applyFill="1" applyAlignment="1" applyProtection="1">
      <alignment vertical="top" wrapText="1"/>
    </xf>
    <xf numFmtId="0" fontId="5" fillId="7" borderId="0" xfId="0" applyFont="1" applyFill="1" applyAlignment="1" applyProtection="1">
      <alignment vertical="top" wrapText="1"/>
    </xf>
    <xf numFmtId="0" fontId="69" fillId="2" borderId="15" xfId="0" applyFont="1" applyFill="1" applyBorder="1" applyAlignment="1" applyProtection="1">
      <alignment horizontal="center"/>
    </xf>
    <xf numFmtId="0" fontId="69" fillId="2" borderId="0" xfId="0" applyFont="1" applyFill="1" applyBorder="1" applyAlignment="1" applyProtection="1">
      <alignment horizontal="center"/>
    </xf>
    <xf numFmtId="0" fontId="68" fillId="2" borderId="15" xfId="1" applyFont="1" applyFill="1" applyBorder="1" applyAlignment="1" applyProtection="1">
      <alignment horizontal="left" vertical="top" wrapText="1"/>
    </xf>
    <xf numFmtId="0" fontId="68" fillId="2" borderId="0" xfId="1" applyFont="1" applyFill="1" applyAlignment="1" applyProtection="1">
      <alignment horizontal="left" vertical="top" wrapText="1"/>
    </xf>
    <xf numFmtId="0" fontId="15" fillId="2" borderId="6" xfId="0" applyFont="1" applyFill="1" applyBorder="1" applyAlignment="1" applyProtection="1">
      <alignment wrapText="1"/>
    </xf>
    <xf numFmtId="0" fontId="15" fillId="2" borderId="5" xfId="0" applyFont="1" applyFill="1" applyBorder="1" applyAlignment="1" applyProtection="1">
      <alignment wrapText="1"/>
    </xf>
    <xf numFmtId="0" fontId="14" fillId="2" borderId="6" xfId="0" applyFont="1" applyFill="1" applyBorder="1" applyAlignment="1" applyProtection="1">
      <alignment wrapText="1"/>
    </xf>
    <xf numFmtId="0" fontId="14" fillId="2" borderId="5" xfId="0" applyFont="1" applyFill="1" applyBorder="1" applyAlignment="1" applyProtection="1">
      <alignment wrapText="1"/>
    </xf>
    <xf numFmtId="0" fontId="15" fillId="2" borderId="0" xfId="0" applyFont="1" applyFill="1" applyAlignment="1" applyProtection="1">
      <alignment vertical="top" wrapText="1"/>
    </xf>
    <xf numFmtId="0" fontId="14" fillId="7" borderId="0" xfId="0" applyFont="1" applyFill="1" applyAlignment="1" applyProtection="1">
      <alignment horizontal="left" vertical="top" wrapText="1"/>
    </xf>
    <xf numFmtId="0" fontId="5" fillId="7" borderId="0" xfId="0" applyFont="1" applyFill="1" applyAlignment="1">
      <alignment horizontal="left" vertical="top" wrapText="1"/>
    </xf>
    <xf numFmtId="0" fontId="14" fillId="2" borderId="0" xfId="0" applyFont="1" applyFill="1" applyAlignment="1" applyProtection="1">
      <alignment wrapText="1"/>
    </xf>
    <xf numFmtId="0" fontId="0" fillId="2" borderId="0" xfId="0" applyFill="1" applyAlignment="1" applyProtection="1">
      <alignment wrapText="1"/>
    </xf>
    <xf numFmtId="0" fontId="14" fillId="7" borderId="6" xfId="0" applyFont="1" applyFill="1" applyBorder="1" applyAlignment="1" applyProtection="1">
      <alignment vertical="top" wrapText="1"/>
    </xf>
    <xf numFmtId="0" fontId="14" fillId="7" borderId="5" xfId="0" applyFont="1" applyFill="1" applyBorder="1" applyAlignment="1" applyProtection="1">
      <alignment vertical="top" wrapText="1"/>
    </xf>
    <xf numFmtId="0" fontId="5" fillId="7" borderId="0" xfId="0" applyFont="1" applyFill="1" applyBorder="1" applyAlignment="1" applyProtection="1">
      <alignment horizontal="left" vertical="top" wrapText="1"/>
    </xf>
    <xf numFmtId="0" fontId="28" fillId="7" borderId="0" xfId="0" applyFont="1" applyFill="1" applyAlignment="1" applyProtection="1">
      <alignment wrapText="1"/>
    </xf>
    <xf numFmtId="0" fontId="33" fillId="2" borderId="1" xfId="0" applyFont="1" applyFill="1" applyBorder="1" applyAlignment="1" applyProtection="1">
      <alignment wrapText="1"/>
    </xf>
    <xf numFmtId="0" fontId="32" fillId="2" borderId="1" xfId="0" applyFont="1" applyFill="1" applyBorder="1" applyAlignment="1" applyProtection="1">
      <alignment wrapText="1"/>
    </xf>
    <xf numFmtId="0" fontId="17" fillId="2" borderId="0" xfId="0" quotePrefix="1" applyFont="1" applyFill="1" applyBorder="1" applyAlignment="1" applyProtection="1">
      <alignment horizontal="center" wrapText="1"/>
    </xf>
    <xf numFmtId="0" fontId="0" fillId="2" borderId="0" xfId="0" applyFill="1" applyBorder="1" applyAlignment="1" applyProtection="1">
      <alignment horizontal="center" wrapText="1"/>
    </xf>
    <xf numFmtId="0" fontId="14" fillId="2" borderId="1" xfId="0" applyFont="1" applyFill="1" applyBorder="1" applyAlignment="1" applyProtection="1">
      <alignment wrapText="1"/>
    </xf>
    <xf numFmtId="0" fontId="5" fillId="2" borderId="0" xfId="0" applyFont="1" applyFill="1" applyAlignment="1" applyProtection="1">
      <alignment wrapText="1"/>
    </xf>
    <xf numFmtId="0" fontId="62" fillId="2" borderId="15" xfId="0" applyFont="1" applyFill="1" applyBorder="1" applyAlignment="1" applyProtection="1">
      <alignment horizontal="left" vertical="top" wrapText="1"/>
    </xf>
    <xf numFmtId="0" fontId="62" fillId="2" borderId="0" xfId="0" applyFont="1" applyFill="1" applyBorder="1" applyAlignment="1" applyProtection="1">
      <alignment horizontal="left" vertical="top" wrapText="1"/>
    </xf>
    <xf numFmtId="0" fontId="69" fillId="2" borderId="15" xfId="1" applyFont="1" applyFill="1" applyBorder="1" applyAlignment="1" applyProtection="1">
      <alignment horizontal="center" vertical="top" wrapText="1"/>
    </xf>
    <xf numFmtId="0" fontId="69" fillId="2" borderId="0" xfId="1" applyFont="1" applyFill="1" applyAlignment="1" applyProtection="1">
      <alignment horizontal="center" vertical="top" wrapText="1"/>
    </xf>
    <xf numFmtId="0" fontId="50" fillId="7" borderId="0" xfId="0" applyFont="1" applyFill="1" applyAlignment="1" applyProtection="1">
      <alignment horizontal="left" vertical="top" wrapText="1"/>
    </xf>
    <xf numFmtId="0" fontId="53" fillId="7" borderId="0" xfId="0" applyFont="1" applyFill="1" applyAlignment="1" applyProtection="1">
      <alignment horizontal="left" vertical="top" wrapText="1"/>
    </xf>
    <xf numFmtId="0" fontId="3" fillId="7" borderId="0" xfId="0" applyFont="1" applyFill="1" applyAlignment="1" applyProtection="1">
      <alignment horizontal="left" vertical="top" wrapText="1"/>
    </xf>
    <xf numFmtId="0" fontId="0" fillId="7" borderId="0" xfId="0" applyFill="1" applyAlignment="1" applyProtection="1">
      <alignment horizontal="left" vertical="top" wrapText="1"/>
    </xf>
    <xf numFmtId="0" fontId="55" fillId="7" borderId="0" xfId="0" applyFont="1" applyFill="1" applyAlignment="1" applyProtection="1">
      <alignment horizontal="left" vertical="top" wrapText="1"/>
    </xf>
    <xf numFmtId="0" fontId="10" fillId="7" borderId="0" xfId="1" applyFill="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20955</xdr:rowOff>
    </xdr:to>
    <xdr:pic>
      <xdr:nvPicPr>
        <xdr:cNvPr id="5211" name="Picture 3">
          <a:extLst>
            <a:ext uri="{FF2B5EF4-FFF2-40B4-BE49-F238E27FC236}">
              <a16:creationId xmlns:a16="http://schemas.microsoft.com/office/drawing/2014/main" id="{00000000-0008-0000-0100-00005B14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3373" cy="96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20955</xdr:rowOff>
    </xdr:to>
    <xdr:pic>
      <xdr:nvPicPr>
        <xdr:cNvPr id="2148" name="Picture 3">
          <a:extLst>
            <a:ext uri="{FF2B5EF4-FFF2-40B4-BE49-F238E27FC236}">
              <a16:creationId xmlns:a16="http://schemas.microsoft.com/office/drawing/2014/main" id="{00000000-0008-0000-0200-00006408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920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7</xdr:col>
      <xdr:colOff>678180</xdr:colOff>
      <xdr:row>26</xdr:row>
      <xdr:rowOff>1196340</xdr:rowOff>
    </xdr:to>
    <xdr:sp macro="" textlink="">
      <xdr:nvSpPr>
        <xdr:cNvPr id="2058" name="201" hidden="1">
          <a:extLst>
            <a:ext uri="{FF2B5EF4-FFF2-40B4-BE49-F238E27FC236}">
              <a16:creationId xmlns:a16="http://schemas.microsoft.com/office/drawing/2014/main" id="{00000000-0008-0000-0200-00000A080000}"/>
            </a:ext>
          </a:extLst>
        </xdr:cNvPr>
        <xdr:cNvSpPr>
          <a:spLocks noSelect="1" noChangeArrowheads="1" noChangeShapeType="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20955</xdr:rowOff>
    </xdr:to>
    <xdr:pic>
      <xdr:nvPicPr>
        <xdr:cNvPr id="3203" name="Picture 3">
          <a:extLst>
            <a:ext uri="{FF2B5EF4-FFF2-40B4-BE49-F238E27FC236}">
              <a16:creationId xmlns:a16="http://schemas.microsoft.com/office/drawing/2014/main" id="{00000000-0008-0000-0300-0000830C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920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7</xdr:col>
      <xdr:colOff>678180</xdr:colOff>
      <xdr:row>26</xdr:row>
      <xdr:rowOff>1021080</xdr:rowOff>
    </xdr:to>
    <xdr:sp macro="" textlink="">
      <xdr:nvSpPr>
        <xdr:cNvPr id="3113" name="201" hidden="1">
          <a:extLst>
            <a:ext uri="{FF2B5EF4-FFF2-40B4-BE49-F238E27FC236}">
              <a16:creationId xmlns:a16="http://schemas.microsoft.com/office/drawing/2014/main" id="{00000000-0008-0000-0300-0000290C0000}"/>
            </a:ext>
          </a:extLst>
        </xdr:cNvPr>
        <xdr:cNvSpPr>
          <a:spLocks noSelect="1" noChangeArrowheads="1" noChangeShapeType="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929640</xdr:colOff>
      <xdr:row>1</xdr:row>
      <xdr:rowOff>30480</xdr:rowOff>
    </xdr:to>
    <xdr:pic>
      <xdr:nvPicPr>
        <xdr:cNvPr id="4227" name="Picture 3">
          <a:extLst>
            <a:ext uri="{FF2B5EF4-FFF2-40B4-BE49-F238E27FC236}">
              <a16:creationId xmlns:a16="http://schemas.microsoft.com/office/drawing/2014/main" id="{00000000-0008-0000-0400-0000831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682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7</xdr:col>
      <xdr:colOff>678180</xdr:colOff>
      <xdr:row>26</xdr:row>
      <xdr:rowOff>967740</xdr:rowOff>
    </xdr:to>
    <xdr:sp macro="" textlink="">
      <xdr:nvSpPr>
        <xdr:cNvPr id="4138" name="201" hidden="1">
          <a:extLst>
            <a:ext uri="{FF2B5EF4-FFF2-40B4-BE49-F238E27FC236}">
              <a16:creationId xmlns:a16="http://schemas.microsoft.com/office/drawing/2014/main" id="{00000000-0008-0000-0400-00002A100000}"/>
            </a:ext>
          </a:extLst>
        </xdr:cNvPr>
        <xdr:cNvSpPr>
          <a:spLocks noSelect="1" noChangeArrowheads="1" noChangeShapeType="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8</xdr:col>
          <xdr:colOff>371475</xdr:colOff>
          <xdr:row>0</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solidFill>
              <a:srgbClr val="FFFFFF" mc:Ignorable="a14" a14:legacySpreadsheetColorIndex="65"/>
            </a:solidFill>
            <a:ln w="9525">
              <a:solidFill>
                <a:srgbClr val="000000"/>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929640</xdr:colOff>
      <xdr:row>1</xdr:row>
      <xdr:rowOff>30480</xdr:rowOff>
    </xdr:to>
    <xdr:pic>
      <xdr:nvPicPr>
        <xdr:cNvPr id="7226" name="Picture 3">
          <a:extLst>
            <a:ext uri="{FF2B5EF4-FFF2-40B4-BE49-F238E27FC236}">
              <a16:creationId xmlns:a16="http://schemas.microsoft.com/office/drawing/2014/main" id="{00000000-0008-0000-0500-00003A1C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68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594360</xdr:colOff>
      <xdr:row>5</xdr:row>
      <xdr:rowOff>144780</xdr:rowOff>
    </xdr:to>
    <xdr:pic>
      <xdr:nvPicPr>
        <xdr:cNvPr id="6233" name="Picture 3">
          <a:extLst>
            <a:ext uri="{FF2B5EF4-FFF2-40B4-BE49-F238E27FC236}">
              <a16:creationId xmlns:a16="http://schemas.microsoft.com/office/drawing/2014/main" id="{00000000-0008-0000-0600-00005918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1920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digital.nhs.uk/data-and-information/data-collections-and-data-sets/data-collections/nhs-stop-smoking-services-collection" TargetMode="External"/><Relationship Id="rId3" Type="http://schemas.openxmlformats.org/officeDocument/2006/relationships/hyperlink" Target="https://digital.nhs.uk/data-and-information/data-collections-and-data-sets/data-collections/nhs-stop-smoking-services-collection" TargetMode="External"/><Relationship Id="rId7" Type="http://schemas.openxmlformats.org/officeDocument/2006/relationships/hyperlink" Target="https://digital.nhs.uk/data-and-information/data-collections-and-data-sets/data-collections/nhs-stop-smoking-services-collection" TargetMode="External"/><Relationship Id="rId2" Type="http://schemas.openxmlformats.org/officeDocument/2006/relationships/hyperlink" Target="mailto:data.collections@nhs.net" TargetMode="External"/><Relationship Id="rId1" Type="http://schemas.openxmlformats.org/officeDocument/2006/relationships/hyperlink" Target="http://www.ncsct.co.uk/publication_service_and_delivery_guidance_2014.php" TargetMode="External"/><Relationship Id="rId6" Type="http://schemas.openxmlformats.org/officeDocument/2006/relationships/hyperlink" Target="http://webarchive.nationalarchives.gov.uk/+/http:/www.isb.nhs.uk/library/dscn/dscn2000/212000.pdf" TargetMode="External"/><Relationship Id="rId5" Type="http://schemas.openxmlformats.org/officeDocument/2006/relationships/hyperlink" Target="mailto:data.collections@nhs.net" TargetMode="External"/><Relationship Id="rId10" Type="http://schemas.openxmlformats.org/officeDocument/2006/relationships/drawing" Target="../drawings/drawing1.xml"/><Relationship Id="rId4" Type="http://schemas.openxmlformats.org/officeDocument/2006/relationships/hyperlink" Target="http://content.digital.nhs.uk/media/21771/SCDS-general-guidance/pdf/SDCS_General_Guidanc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igital.nhs.uk/data-and-information/data-collections-and-data-sets/data-collections/nhs-stop-smoking-services-collection" TargetMode="External"/><Relationship Id="rId7" Type="http://schemas.openxmlformats.org/officeDocument/2006/relationships/hyperlink" Target="https://digital.nhs.uk/data-and-information/data-collections-and-data-sets/data-collections/nhs-stop-smoking-services-collection" TargetMode="External"/><Relationship Id="rId2" Type="http://schemas.openxmlformats.org/officeDocument/2006/relationships/hyperlink" Target="mailto:data.collections@nhs.net" TargetMode="External"/><Relationship Id="rId1" Type="http://schemas.openxmlformats.org/officeDocument/2006/relationships/hyperlink" Target="http://www.ncsct.co.uk/publication_service_and_delivery_guidance_2014.php" TargetMode="External"/><Relationship Id="rId6" Type="http://schemas.openxmlformats.org/officeDocument/2006/relationships/hyperlink" Target="http://webarchive.nationalarchives.gov.uk/+/http:/www.isb.nhs.uk/library/dscn/dscn2000/212000.pdf" TargetMode="External"/><Relationship Id="rId11" Type="http://schemas.openxmlformats.org/officeDocument/2006/relationships/ctrlProp" Target="../ctrlProps/ctrlProp1.xml"/><Relationship Id="rId5" Type="http://schemas.openxmlformats.org/officeDocument/2006/relationships/hyperlink" Target="mailto:data.collections@nhs.net" TargetMode="External"/><Relationship Id="rId10" Type="http://schemas.openxmlformats.org/officeDocument/2006/relationships/vmlDrawing" Target="../drawings/vmlDrawing1.vml"/><Relationship Id="rId4" Type="http://schemas.openxmlformats.org/officeDocument/2006/relationships/hyperlink" Target="https://digital.nhs.uk/data-and-information/data-collections-and-data-sets/data-collections/strategic-data-collection-service-sdc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digital.nhs.uk/data-and-information/data-collections-and-data-sets/data-collections/nhs-stop-smoking-services-collection" TargetMode="External"/><Relationship Id="rId7" Type="http://schemas.openxmlformats.org/officeDocument/2006/relationships/hyperlink" Target="https://digital.nhs.uk/data-and-information/data-collections-and-data-sets/data-collections/nhs-stop-smoking-services-collection" TargetMode="External"/><Relationship Id="rId12" Type="http://schemas.openxmlformats.org/officeDocument/2006/relationships/ctrlProp" Target="../ctrlProps/ctrlProp3.xml"/><Relationship Id="rId2" Type="http://schemas.openxmlformats.org/officeDocument/2006/relationships/hyperlink" Target="mailto:data.collections@nhs.net" TargetMode="External"/><Relationship Id="rId1" Type="http://schemas.openxmlformats.org/officeDocument/2006/relationships/hyperlink" Target="http://www.ncsct.co.uk/publication_service_and_delivery_guidance_2014.php" TargetMode="External"/><Relationship Id="rId6" Type="http://schemas.openxmlformats.org/officeDocument/2006/relationships/hyperlink" Target="http://webarchive.nationalarchives.gov.uk/+/http:/www.isb.nhs.uk/library/dscn/dscn2000/212000.pdf" TargetMode="External"/><Relationship Id="rId11" Type="http://schemas.openxmlformats.org/officeDocument/2006/relationships/ctrlProp" Target="../ctrlProps/ctrlProp2.xml"/><Relationship Id="rId5" Type="http://schemas.openxmlformats.org/officeDocument/2006/relationships/hyperlink" Target="mailto:data.collections@nhs.net" TargetMode="External"/><Relationship Id="rId10" Type="http://schemas.openxmlformats.org/officeDocument/2006/relationships/vmlDrawing" Target="../drawings/vmlDrawing2.vml"/><Relationship Id="rId4" Type="http://schemas.openxmlformats.org/officeDocument/2006/relationships/hyperlink" Target="http://content.digital.nhs.uk/media/21771/SCDS-general-guidance/pdf/SDCS_General_Guidance.pdf"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trlProp" Target="../ctrlProps/ctrlProp6.xml"/><Relationship Id="rId3" Type="http://schemas.openxmlformats.org/officeDocument/2006/relationships/hyperlink" Target="https://digital.nhs.uk/data-and-information/data-collections-and-data-sets/data-collections/nhs-stop-smoking-services-collection" TargetMode="External"/><Relationship Id="rId7" Type="http://schemas.openxmlformats.org/officeDocument/2006/relationships/hyperlink" Target="https://digital.nhs.uk/data-and-information/data-collections-and-data-sets/data-collections/nhs-stop-smoking-services-collection" TargetMode="External"/><Relationship Id="rId12" Type="http://schemas.openxmlformats.org/officeDocument/2006/relationships/ctrlProp" Target="../ctrlProps/ctrlProp5.xml"/><Relationship Id="rId2" Type="http://schemas.openxmlformats.org/officeDocument/2006/relationships/hyperlink" Target="mailto:data.collections@nhs.net" TargetMode="External"/><Relationship Id="rId1" Type="http://schemas.openxmlformats.org/officeDocument/2006/relationships/hyperlink" Target="http://www.ncsct.co.uk/publication_service_and_delivery_guidance_2014.php" TargetMode="External"/><Relationship Id="rId6" Type="http://schemas.openxmlformats.org/officeDocument/2006/relationships/hyperlink" Target="http://webarchive.nationalarchives.gov.uk/+/http:/www.isb.nhs.uk/library/dscn/dscn2000/212000.pdf" TargetMode="External"/><Relationship Id="rId11" Type="http://schemas.openxmlformats.org/officeDocument/2006/relationships/ctrlProp" Target="../ctrlProps/ctrlProp4.xml"/><Relationship Id="rId5" Type="http://schemas.openxmlformats.org/officeDocument/2006/relationships/hyperlink" Target="mailto:data.collections@nhs.net" TargetMode="External"/><Relationship Id="rId10" Type="http://schemas.openxmlformats.org/officeDocument/2006/relationships/vmlDrawing" Target="../drawings/vmlDrawing3.vml"/><Relationship Id="rId4" Type="http://schemas.openxmlformats.org/officeDocument/2006/relationships/hyperlink" Target="http://content.digital.nhs.uk/media/21771/SCDS-general-guidance/pdf/SDCS_General_Guidance.pdf" TargetMode="External"/><Relationship Id="rId9"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ebarchive.nationalarchives.gov.uk/+/http:/www.isb.nhs.uk/library/dscn/dscn2000/212000.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ebarchive.nationalarchives.gov.uk/20160105160709/http:/www.ons.gov.uk/ons/dcp14858_179140.x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0"/>
  <sheetViews>
    <sheetView workbookViewId="0">
      <selection activeCell="B11" sqref="B11"/>
    </sheetView>
  </sheetViews>
  <sheetFormatPr defaultRowHeight="12.75" x14ac:dyDescent="0.2"/>
  <cols>
    <col min="3" max="3" width="12" bestFit="1" customWidth="1"/>
    <col min="4" max="4" width="17.28515625" bestFit="1" customWidth="1"/>
  </cols>
  <sheetData>
    <row r="2" spans="2:4" ht="15.75" x14ac:dyDescent="0.25">
      <c r="B2" s="824" t="s">
        <v>133</v>
      </c>
    </row>
    <row r="3" spans="2:4" x14ac:dyDescent="0.2">
      <c r="B3" s="821"/>
      <c r="C3" t="s">
        <v>313</v>
      </c>
    </row>
    <row r="4" spans="2:4" ht="15" x14ac:dyDescent="0.25">
      <c r="B4" s="823" t="s">
        <v>134</v>
      </c>
      <c r="C4" s="825" t="s">
        <v>135</v>
      </c>
      <c r="D4" s="825" t="s">
        <v>136</v>
      </c>
    </row>
    <row r="5" spans="2:4" x14ac:dyDescent="0.2">
      <c r="B5" s="968" t="s">
        <v>137</v>
      </c>
      <c r="C5" s="822">
        <v>42951</v>
      </c>
      <c r="D5" t="s">
        <v>229</v>
      </c>
    </row>
    <row r="6" spans="2:4" x14ac:dyDescent="0.2">
      <c r="B6" s="968" t="s">
        <v>310</v>
      </c>
      <c r="C6" s="822">
        <v>43242</v>
      </c>
      <c r="D6" t="s">
        <v>311</v>
      </c>
    </row>
    <row r="7" spans="2:4" x14ac:dyDescent="0.2">
      <c r="B7">
        <v>2.1</v>
      </c>
      <c r="C7" s="822">
        <v>43665</v>
      </c>
      <c r="D7" t="s">
        <v>312</v>
      </c>
    </row>
    <row r="8" spans="2:4" x14ac:dyDescent="0.2">
      <c r="B8">
        <v>2.2000000000000002</v>
      </c>
      <c r="C8" s="822">
        <v>43684</v>
      </c>
      <c r="D8" t="s">
        <v>314</v>
      </c>
    </row>
    <row r="9" spans="2:4" x14ac:dyDescent="0.2">
      <c r="B9">
        <v>2.2999999999999998</v>
      </c>
      <c r="C9" s="822">
        <v>43697</v>
      </c>
      <c r="D9" t="s">
        <v>315</v>
      </c>
    </row>
    <row r="10" spans="2:4" x14ac:dyDescent="0.2">
      <c r="B10">
        <v>3</v>
      </c>
      <c r="C10" s="822">
        <v>44035</v>
      </c>
      <c r="D10" t="s">
        <v>321</v>
      </c>
    </row>
  </sheetData>
  <sheetProtection sheet="1" objects="1" scenarios="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79995117038483843"/>
  </sheetPr>
  <dimension ref="A1:L262"/>
  <sheetViews>
    <sheetView tabSelected="1" zoomScale="85" zoomScaleNormal="85" zoomScaleSheetLayoutView="100" workbookViewId="0">
      <selection activeCell="G255" sqref="G255:H255"/>
    </sheetView>
  </sheetViews>
  <sheetFormatPr defaultColWidth="9.140625" defaultRowHeight="12.75" x14ac:dyDescent="0.2"/>
  <cols>
    <col min="1" max="1" width="4.28515625" style="141" customWidth="1"/>
    <col min="2" max="2" width="30" style="141" customWidth="1"/>
    <col min="3" max="8" width="13.7109375" style="141" customWidth="1"/>
    <col min="9" max="9" width="12.140625" style="141" customWidth="1"/>
    <col min="10" max="10" width="1.85546875" style="141" customWidth="1"/>
    <col min="11" max="11" width="50.85546875" style="151" customWidth="1"/>
    <col min="12" max="12" width="20.42578125" style="141" customWidth="1"/>
    <col min="13" max="16384" width="9.140625" style="141"/>
  </cols>
  <sheetData>
    <row r="1" spans="1:12" ht="73.5" customHeight="1" x14ac:dyDescent="0.25">
      <c r="A1" s="173"/>
      <c r="B1" s="173"/>
      <c r="C1" s="959"/>
      <c r="D1" s="173"/>
      <c r="E1" s="174"/>
      <c r="F1" s="175"/>
      <c r="G1" s="170"/>
      <c r="H1" s="170"/>
      <c r="I1" s="170"/>
      <c r="J1" s="170"/>
      <c r="K1" s="145" t="str">
        <f>IF((COUNTBLANK(K2:K260))&lt;259,"CHECK COLUMN K","")</f>
        <v/>
      </c>
      <c r="L1" s="147" t="str">
        <f>IF(SUM(ROWS(L2:L260),-1,-(COUNTBLANK(L2:L260)))&gt;0,"CHECK COLUMN K","")</f>
        <v/>
      </c>
    </row>
    <row r="2" spans="1:12" ht="20.25" x14ac:dyDescent="0.3">
      <c r="A2" s="993" t="s">
        <v>316</v>
      </c>
      <c r="B2" s="993"/>
      <c r="C2" s="993"/>
      <c r="D2" s="993"/>
      <c r="E2" s="993"/>
      <c r="F2" s="993"/>
      <c r="G2" s="993"/>
      <c r="H2" s="993"/>
      <c r="I2" s="856"/>
      <c r="J2" s="856"/>
      <c r="K2" s="139"/>
    </row>
    <row r="3" spans="1:12" x14ac:dyDescent="0.2">
      <c r="A3" s="170"/>
      <c r="B3" s="170"/>
      <c r="C3" s="170"/>
      <c r="D3" s="170"/>
      <c r="E3" s="170"/>
      <c r="F3" s="827"/>
      <c r="G3" s="170"/>
      <c r="H3" s="170"/>
      <c r="I3" s="170"/>
      <c r="J3" s="170"/>
      <c r="K3" s="139"/>
    </row>
    <row r="4" spans="1:12" ht="36" customHeight="1" x14ac:dyDescent="0.2">
      <c r="A4" s="978" t="s">
        <v>138</v>
      </c>
      <c r="B4" s="994"/>
      <c r="C4" s="994"/>
      <c r="D4" s="994"/>
      <c r="E4" s="994"/>
      <c r="F4" s="994"/>
      <c r="G4" s="994"/>
      <c r="H4" s="994"/>
      <c r="I4" s="831"/>
      <c r="J4" s="831"/>
      <c r="K4" s="139"/>
    </row>
    <row r="5" spans="1:12" ht="36.75" customHeight="1" x14ac:dyDescent="0.2">
      <c r="A5" s="978" t="s">
        <v>139</v>
      </c>
      <c r="B5" s="978"/>
      <c r="C5" s="978"/>
      <c r="D5" s="978"/>
      <c r="E5" s="978"/>
      <c r="F5" s="978"/>
      <c r="G5" s="978"/>
      <c r="H5" s="978"/>
      <c r="I5" s="830"/>
      <c r="J5" s="830"/>
      <c r="K5" s="140"/>
    </row>
    <row r="6" spans="1:12" ht="22.5" customHeight="1" x14ac:dyDescent="0.2">
      <c r="A6" s="1005" t="s">
        <v>309</v>
      </c>
      <c r="B6" s="1005"/>
      <c r="C6" s="1005"/>
      <c r="D6" s="1005"/>
      <c r="E6" s="1005"/>
      <c r="F6" s="1005"/>
      <c r="G6" s="1005"/>
      <c r="H6" s="1005"/>
      <c r="I6" s="857"/>
      <c r="J6" s="857"/>
      <c r="K6" s="140"/>
    </row>
    <row r="7" spans="1:12" ht="24" customHeight="1" x14ac:dyDescent="0.2">
      <c r="A7" s="978" t="s">
        <v>140</v>
      </c>
      <c r="B7" s="978"/>
      <c r="C7" s="978"/>
      <c r="D7" s="978"/>
      <c r="E7" s="978"/>
      <c r="F7" s="978"/>
      <c r="G7" s="978"/>
      <c r="H7" s="978"/>
      <c r="I7" s="830"/>
      <c r="J7" s="830"/>
      <c r="K7" s="140"/>
    </row>
    <row r="8" spans="1:12" ht="27" customHeight="1" x14ac:dyDescent="0.2">
      <c r="A8" s="1005" t="s">
        <v>141</v>
      </c>
      <c r="B8" s="978"/>
      <c r="C8" s="978"/>
      <c r="D8" s="978"/>
      <c r="E8" s="978"/>
      <c r="F8" s="978"/>
      <c r="G8" s="978"/>
      <c r="H8" s="978"/>
      <c r="I8" s="830"/>
      <c r="J8" s="830"/>
      <c r="K8" s="140"/>
    </row>
    <row r="9" spans="1:12" ht="16.5" customHeight="1" x14ac:dyDescent="0.2">
      <c r="A9" s="978"/>
      <c r="B9" s="978"/>
      <c r="C9" s="978"/>
      <c r="D9" s="978"/>
      <c r="E9" s="978"/>
      <c r="F9" s="978"/>
      <c r="G9" s="978"/>
      <c r="H9" s="978"/>
      <c r="I9" s="830"/>
      <c r="J9" s="830"/>
      <c r="K9" s="139"/>
    </row>
    <row r="10" spans="1:12" ht="36" customHeight="1" x14ac:dyDescent="0.2">
      <c r="A10" s="995" t="s">
        <v>142</v>
      </c>
      <c r="B10" s="995"/>
      <c r="C10" s="995"/>
      <c r="D10" s="995"/>
      <c r="E10" s="995"/>
      <c r="F10" s="995"/>
      <c r="G10" s="995"/>
      <c r="H10" s="995"/>
      <c r="I10" s="832"/>
      <c r="J10" s="832"/>
      <c r="K10" s="140"/>
    </row>
    <row r="11" spans="1:12" ht="22.5" customHeight="1" x14ac:dyDescent="0.2">
      <c r="A11" s="996" t="s">
        <v>143</v>
      </c>
      <c r="B11" s="995"/>
      <c r="C11" s="995"/>
      <c r="D11" s="995"/>
      <c r="E11" s="995"/>
      <c r="F11" s="995"/>
      <c r="G11" s="995"/>
      <c r="H11" s="995"/>
      <c r="I11" s="832"/>
      <c r="J11" s="832"/>
      <c r="K11" s="140"/>
    </row>
    <row r="12" spans="1:12" x14ac:dyDescent="0.2">
      <c r="A12" s="995"/>
      <c r="B12" s="995"/>
      <c r="C12" s="995"/>
      <c r="D12" s="995"/>
      <c r="E12" s="995"/>
      <c r="F12" s="995"/>
      <c r="G12" s="995"/>
      <c r="H12" s="995"/>
      <c r="I12" s="832"/>
      <c r="J12" s="832"/>
      <c r="K12" s="140"/>
    </row>
    <row r="13" spans="1:12" x14ac:dyDescent="0.2">
      <c r="A13" s="182" t="s">
        <v>0</v>
      </c>
      <c r="B13" s="170"/>
      <c r="C13" s="170"/>
      <c r="D13" s="170"/>
      <c r="E13" s="170"/>
      <c r="F13" s="179"/>
      <c r="G13" s="170"/>
      <c r="H13" s="170"/>
      <c r="I13" s="170"/>
      <c r="J13" s="170"/>
      <c r="K13" s="140"/>
    </row>
    <row r="14" spans="1:12" x14ac:dyDescent="0.2">
      <c r="A14" s="170"/>
      <c r="B14" s="170"/>
      <c r="C14" s="170"/>
      <c r="D14" s="170"/>
      <c r="E14" s="170"/>
      <c r="F14" s="170"/>
      <c r="G14" s="170"/>
      <c r="H14" s="170"/>
      <c r="I14" s="170"/>
      <c r="J14" s="170"/>
      <c r="K14" s="140"/>
    </row>
    <row r="15" spans="1:12" x14ac:dyDescent="0.2">
      <c r="A15" s="955" t="s">
        <v>317</v>
      </c>
      <c r="B15" s="170"/>
      <c r="C15" s="181" t="s">
        <v>1</v>
      </c>
      <c r="D15" s="170"/>
      <c r="E15" s="290" t="s">
        <v>319</v>
      </c>
      <c r="F15" s="170"/>
      <c r="G15" s="175"/>
      <c r="H15" s="181"/>
      <c r="I15" s="183"/>
      <c r="J15" s="183"/>
      <c r="K15" s="140"/>
    </row>
    <row r="16" spans="1:12" x14ac:dyDescent="0.2">
      <c r="A16" s="170"/>
      <c r="B16" s="170"/>
      <c r="C16" s="170"/>
      <c r="D16" s="170"/>
      <c r="E16" s="170"/>
      <c r="F16" s="170"/>
      <c r="G16" s="170"/>
      <c r="H16" s="170"/>
      <c r="I16" s="170"/>
      <c r="J16" s="170"/>
      <c r="K16" s="140"/>
    </row>
    <row r="17" spans="1:11" x14ac:dyDescent="0.2">
      <c r="A17" s="290" t="s">
        <v>318</v>
      </c>
      <c r="B17" s="170"/>
      <c r="C17" s="181"/>
      <c r="D17" s="170"/>
      <c r="E17" s="290" t="s">
        <v>320</v>
      </c>
      <c r="F17" s="170"/>
      <c r="G17" s="184"/>
      <c r="H17" s="185"/>
      <c r="I17" s="183"/>
      <c r="J17" s="183"/>
      <c r="K17" s="140"/>
    </row>
    <row r="18" spans="1:11" x14ac:dyDescent="0.2">
      <c r="A18" s="170"/>
      <c r="B18" s="170"/>
      <c r="C18" s="183"/>
      <c r="D18" s="170"/>
      <c r="E18" s="170"/>
      <c r="F18" s="170"/>
      <c r="G18" s="175"/>
      <c r="H18" s="183"/>
      <c r="I18" s="183"/>
      <c r="J18" s="183"/>
      <c r="K18" s="148"/>
    </row>
    <row r="19" spans="1:11" x14ac:dyDescent="0.2">
      <c r="A19" s="1008" t="s">
        <v>144</v>
      </c>
      <c r="B19" s="1008"/>
      <c r="C19" s="1008"/>
      <c r="D19" s="1008"/>
      <c r="E19" s="1008"/>
      <c r="F19" s="1008"/>
      <c r="G19" s="1008"/>
      <c r="H19" s="1008"/>
      <c r="I19" s="858"/>
      <c r="J19" s="858"/>
      <c r="K19" s="148"/>
    </row>
    <row r="20" spans="1:11" x14ac:dyDescent="0.2">
      <c r="A20" s="186"/>
      <c r="B20" s="186"/>
      <c r="C20" s="186"/>
      <c r="D20" s="1006"/>
      <c r="E20" s="1006"/>
      <c r="F20" s="1006"/>
      <c r="G20" s="1006"/>
      <c r="H20" s="170"/>
      <c r="I20" s="170"/>
      <c r="J20" s="170"/>
      <c r="K20" s="140"/>
    </row>
    <row r="21" spans="1:11" ht="12.75" customHeight="1" x14ac:dyDescent="0.2">
      <c r="A21" s="1007"/>
      <c r="B21" s="998"/>
      <c r="C21" s="998"/>
      <c r="D21" s="998"/>
      <c r="E21" s="998"/>
      <c r="F21" s="998"/>
      <c r="G21" s="998"/>
      <c r="H21" s="998"/>
      <c r="I21" s="826"/>
      <c r="J21" s="826"/>
      <c r="K21" s="149"/>
    </row>
    <row r="22" spans="1:11" ht="12.75" customHeight="1" x14ac:dyDescent="0.2">
      <c r="A22" s="1007"/>
      <c r="B22" s="998"/>
      <c r="C22" s="998"/>
      <c r="D22" s="998"/>
      <c r="E22" s="998"/>
      <c r="F22" s="998"/>
      <c r="G22" s="998"/>
      <c r="H22" s="998"/>
      <c r="I22" s="826"/>
      <c r="J22" s="826"/>
      <c r="K22" s="149"/>
    </row>
    <row r="23" spans="1:11" ht="12.75" customHeight="1" x14ac:dyDescent="0.2">
      <c r="A23" s="859"/>
      <c r="B23" s="176"/>
      <c r="C23" s="176"/>
      <c r="D23" s="170"/>
      <c r="E23" s="170"/>
      <c r="F23" s="170"/>
      <c r="G23" s="170"/>
      <c r="H23" s="170"/>
      <c r="I23" s="170"/>
      <c r="J23" s="170"/>
      <c r="K23" s="149"/>
    </row>
    <row r="24" spans="1:11" x14ac:dyDescent="0.2">
      <c r="A24" s="859"/>
      <c r="B24" s="176"/>
      <c r="C24" s="176"/>
      <c r="D24" s="170"/>
      <c r="E24" s="170"/>
      <c r="F24" s="170"/>
      <c r="G24" s="170"/>
      <c r="H24" s="170"/>
      <c r="I24" s="170"/>
      <c r="J24" s="170"/>
      <c r="K24" s="149"/>
    </row>
    <row r="25" spans="1:11" ht="15.75" x14ac:dyDescent="0.2">
      <c r="A25" s="1000" t="s">
        <v>120</v>
      </c>
      <c r="B25" s="1000"/>
      <c r="C25" s="1000"/>
      <c r="D25" s="1000"/>
      <c r="E25" s="1000"/>
      <c r="F25" s="1000"/>
      <c r="G25" s="1000"/>
      <c r="H25" s="1000"/>
      <c r="I25" s="832"/>
      <c r="J25" s="832"/>
      <c r="K25" s="149"/>
    </row>
    <row r="26" spans="1:11" ht="396" customHeight="1" x14ac:dyDescent="0.2">
      <c r="A26" s="1001" t="s">
        <v>145</v>
      </c>
      <c r="B26" s="979"/>
      <c r="C26" s="979"/>
      <c r="D26" s="979"/>
      <c r="E26" s="979"/>
      <c r="F26" s="979"/>
      <c r="G26" s="979"/>
      <c r="H26" s="979"/>
      <c r="I26" s="831"/>
      <c r="J26" s="831"/>
      <c r="K26" s="149"/>
    </row>
    <row r="27" spans="1:11" x14ac:dyDescent="0.2">
      <c r="A27" s="830"/>
      <c r="B27" s="831"/>
      <c r="C27" s="831"/>
      <c r="D27" s="831"/>
      <c r="E27" s="831"/>
      <c r="F27" s="831"/>
      <c r="G27" s="831"/>
      <c r="H27" s="831"/>
      <c r="I27" s="831"/>
      <c r="J27" s="831"/>
      <c r="K27" s="149"/>
    </row>
    <row r="28" spans="1:11" ht="51" customHeight="1" x14ac:dyDescent="0.2">
      <c r="A28" s="978" t="s">
        <v>146</v>
      </c>
      <c r="B28" s="994"/>
      <c r="C28" s="994"/>
      <c r="D28" s="994"/>
      <c r="E28" s="994"/>
      <c r="F28" s="994"/>
      <c r="G28" s="994"/>
      <c r="H28" s="994"/>
      <c r="I28" s="828"/>
      <c r="J28" s="828"/>
      <c r="K28" s="149"/>
    </row>
    <row r="29" spans="1:11" ht="31.5" customHeight="1" x14ac:dyDescent="0.2">
      <c r="A29" s="1005" t="s">
        <v>309</v>
      </c>
      <c r="B29" s="1005"/>
      <c r="C29" s="1005"/>
      <c r="D29" s="1005"/>
      <c r="E29" s="1005"/>
      <c r="F29" s="1005"/>
      <c r="G29" s="1005"/>
      <c r="H29" s="1005"/>
      <c r="I29" s="828"/>
      <c r="J29" s="828"/>
      <c r="K29" s="150"/>
    </row>
    <row r="30" spans="1:11" ht="36.75" customHeight="1" x14ac:dyDescent="0.2">
      <c r="A30" s="978" t="s">
        <v>147</v>
      </c>
      <c r="B30" s="994"/>
      <c r="C30" s="994"/>
      <c r="D30" s="994"/>
      <c r="E30" s="994"/>
      <c r="F30" s="994"/>
      <c r="G30" s="994"/>
      <c r="H30" s="994"/>
      <c r="I30" s="861"/>
      <c r="J30" s="861"/>
      <c r="K30" s="150"/>
    </row>
    <row r="31" spans="1:11" ht="15" customHeight="1" x14ac:dyDescent="0.2">
      <c r="A31" s="1005" t="s">
        <v>148</v>
      </c>
      <c r="B31" s="994"/>
      <c r="C31" s="994"/>
      <c r="D31" s="994"/>
      <c r="E31" s="994"/>
      <c r="F31" s="994"/>
      <c r="G31" s="994"/>
      <c r="H31" s="994"/>
      <c r="I31" s="861"/>
      <c r="J31" s="861"/>
      <c r="K31" s="150"/>
    </row>
    <row r="32" spans="1:11" ht="15" customHeight="1" x14ac:dyDescent="0.25">
      <c r="A32" s="190"/>
      <c r="B32" s="188"/>
      <c r="C32" s="188"/>
      <c r="D32" s="188"/>
      <c r="E32" s="188"/>
      <c r="F32" s="188"/>
      <c r="G32" s="188"/>
      <c r="H32" s="188"/>
      <c r="I32" s="188"/>
      <c r="J32" s="189"/>
      <c r="K32" s="150"/>
    </row>
    <row r="33" spans="1:11" ht="15" customHeight="1" x14ac:dyDescent="0.25">
      <c r="A33" s="1003"/>
      <c r="B33" s="1004"/>
      <c r="C33" s="1004"/>
      <c r="D33" s="1004"/>
      <c r="E33" s="1004"/>
      <c r="F33" s="1004"/>
      <c r="G33" s="1004"/>
      <c r="H33" s="1004"/>
      <c r="I33" s="188"/>
      <c r="J33" s="189"/>
      <c r="K33" s="150"/>
    </row>
    <row r="34" spans="1:11" ht="15" customHeight="1" x14ac:dyDescent="0.25">
      <c r="A34" s="1004"/>
      <c r="B34" s="1004"/>
      <c r="C34" s="1004"/>
      <c r="D34" s="1004"/>
      <c r="E34" s="1004"/>
      <c r="F34" s="1004"/>
      <c r="G34" s="1004"/>
      <c r="H34" s="1004"/>
      <c r="I34" s="188"/>
      <c r="J34" s="189"/>
      <c r="K34" s="150"/>
    </row>
    <row r="35" spans="1:11" ht="15" customHeight="1" x14ac:dyDescent="0.25">
      <c r="A35" s="191"/>
      <c r="B35" s="192"/>
      <c r="C35" s="192"/>
      <c r="D35" s="192"/>
      <c r="E35" s="192"/>
      <c r="F35" s="192"/>
      <c r="G35" s="192"/>
      <c r="H35" s="192"/>
      <c r="I35" s="188"/>
      <c r="J35" s="189"/>
      <c r="K35" s="150"/>
    </row>
    <row r="36" spans="1:11" ht="27" customHeight="1" x14ac:dyDescent="0.2">
      <c r="A36" s="1002"/>
      <c r="B36" s="1002"/>
      <c r="C36" s="1002"/>
      <c r="D36" s="1002"/>
      <c r="E36" s="1002"/>
      <c r="F36" s="1002"/>
      <c r="G36" s="1002"/>
      <c r="H36" s="1002"/>
      <c r="I36" s="1002"/>
      <c r="J36" s="1002"/>
      <c r="K36" s="150"/>
    </row>
    <row r="37" spans="1:11" x14ac:dyDescent="0.2">
      <c r="A37" s="1002"/>
      <c r="B37" s="1002"/>
      <c r="C37" s="1002"/>
      <c r="D37" s="1002"/>
      <c r="E37" s="1002"/>
      <c r="F37" s="1002"/>
      <c r="G37" s="1002"/>
      <c r="H37" s="1002"/>
      <c r="I37" s="1002"/>
      <c r="J37" s="1002"/>
      <c r="K37" s="150"/>
    </row>
    <row r="38" spans="1:11" ht="15" customHeight="1" x14ac:dyDescent="0.25">
      <c r="A38" s="193"/>
      <c r="B38" s="193"/>
      <c r="C38" s="193"/>
      <c r="D38" s="193"/>
      <c r="E38" s="193"/>
      <c r="F38" s="193"/>
      <c r="G38" s="193"/>
      <c r="H38" s="193"/>
      <c r="I38" s="193"/>
      <c r="J38" s="189"/>
      <c r="K38" s="150"/>
    </row>
    <row r="39" spans="1:11" x14ac:dyDescent="0.2">
      <c r="A39" s="170"/>
      <c r="B39" s="999" t="s">
        <v>2</v>
      </c>
      <c r="C39" s="998"/>
      <c r="D39" s="998"/>
      <c r="E39" s="998"/>
      <c r="F39" s="998"/>
      <c r="G39" s="998"/>
      <c r="H39" s="998"/>
      <c r="I39" s="187"/>
      <c r="J39" s="170"/>
      <c r="K39" s="140"/>
    </row>
    <row r="40" spans="1:11" x14ac:dyDescent="0.2">
      <c r="A40" s="170"/>
      <c r="B40" s="194"/>
      <c r="C40" s="194"/>
      <c r="D40" s="194"/>
      <c r="E40" s="170"/>
      <c r="F40" s="195"/>
      <c r="G40" s="170"/>
      <c r="H40" s="170"/>
      <c r="I40" s="170"/>
      <c r="J40" s="170"/>
      <c r="K40" s="140"/>
    </row>
    <row r="41" spans="1:11" ht="14.25" customHeight="1" x14ac:dyDescent="0.2">
      <c r="A41" s="170"/>
      <c r="B41" s="999" t="s">
        <v>210</v>
      </c>
      <c r="C41" s="998"/>
      <c r="D41" s="998"/>
      <c r="E41" s="998"/>
      <c r="F41" s="998"/>
      <c r="G41" s="998"/>
      <c r="H41" s="998"/>
      <c r="I41" s="187"/>
      <c r="J41" s="170"/>
      <c r="K41" s="140"/>
    </row>
    <row r="42" spans="1:11" x14ac:dyDescent="0.2">
      <c r="A42" s="170"/>
      <c r="B42" s="176"/>
      <c r="C42" s="196" t="s">
        <v>3</v>
      </c>
      <c r="D42" s="196" t="s">
        <v>4</v>
      </c>
      <c r="E42" s="196" t="s">
        <v>5</v>
      </c>
      <c r="F42" s="196" t="s">
        <v>6</v>
      </c>
      <c r="G42" s="196" t="s">
        <v>7</v>
      </c>
      <c r="H42" s="196" t="s">
        <v>8</v>
      </c>
      <c r="I42" s="196"/>
      <c r="J42" s="170"/>
      <c r="K42" s="140"/>
    </row>
    <row r="43" spans="1:11" ht="36" x14ac:dyDescent="0.2">
      <c r="A43" s="197"/>
      <c r="B43" s="198" t="s">
        <v>9</v>
      </c>
      <c r="C43" s="199" t="s">
        <v>10</v>
      </c>
      <c r="D43" s="200" t="s">
        <v>11</v>
      </c>
      <c r="E43" s="200" t="s">
        <v>12</v>
      </c>
      <c r="F43" s="201" t="s">
        <v>13</v>
      </c>
      <c r="G43" s="201" t="s">
        <v>14</v>
      </c>
      <c r="H43" s="201" t="s">
        <v>15</v>
      </c>
      <c r="I43" s="202"/>
      <c r="J43" s="170"/>
      <c r="K43" s="140"/>
    </row>
    <row r="44" spans="1:11" x14ac:dyDescent="0.2">
      <c r="A44" s="197"/>
      <c r="B44" s="197"/>
      <c r="C44" s="203"/>
      <c r="D44" s="203"/>
      <c r="E44" s="204"/>
      <c r="F44" s="170"/>
      <c r="G44" s="170"/>
      <c r="H44" s="170"/>
      <c r="I44" s="170"/>
      <c r="J44" s="170"/>
      <c r="K44" s="139"/>
    </row>
    <row r="45" spans="1:11" x14ac:dyDescent="0.2">
      <c r="A45" s="205"/>
      <c r="B45" s="206" t="s">
        <v>16</v>
      </c>
      <c r="C45" s="207"/>
      <c r="D45" s="207"/>
      <c r="E45" s="207"/>
      <c r="F45" s="208"/>
      <c r="G45" s="170"/>
      <c r="H45" s="170"/>
      <c r="I45" s="170"/>
      <c r="J45" s="170"/>
      <c r="K45" s="139"/>
    </row>
    <row r="46" spans="1:11" x14ac:dyDescent="0.2">
      <c r="A46" s="209" t="s">
        <v>17</v>
      </c>
      <c r="B46" s="210" t="s">
        <v>18</v>
      </c>
      <c r="C46" s="778">
        <v>72</v>
      </c>
      <c r="D46" s="778">
        <v>119</v>
      </c>
      <c r="E46" s="211">
        <f>SUM(C46:D46)</f>
        <v>191</v>
      </c>
      <c r="F46" s="779">
        <v>40</v>
      </c>
      <c r="G46" s="779">
        <v>56</v>
      </c>
      <c r="H46" s="211">
        <f>SUM(F46:G46)</f>
        <v>96</v>
      </c>
      <c r="I46" s="212"/>
      <c r="J46" s="170"/>
      <c r="K46" s="139" t="str">
        <f>IF(H46&gt;E46,CONCATENATE("Check! Cell H",ROW()&amp;" cannot be greater than E",ROW()),"")</f>
        <v/>
      </c>
    </row>
    <row r="47" spans="1:11" x14ac:dyDescent="0.2">
      <c r="A47" s="209" t="s">
        <v>19</v>
      </c>
      <c r="B47" s="210" t="s">
        <v>20</v>
      </c>
      <c r="C47" s="778">
        <v>0</v>
      </c>
      <c r="D47" s="778">
        <v>0</v>
      </c>
      <c r="E47" s="211">
        <f>SUM(C47:D47)</f>
        <v>0</v>
      </c>
      <c r="F47" s="779">
        <v>0</v>
      </c>
      <c r="G47" s="779">
        <v>0</v>
      </c>
      <c r="H47" s="211">
        <f>SUM(F47:G47)</f>
        <v>0</v>
      </c>
      <c r="I47" s="212"/>
      <c r="J47" s="170"/>
      <c r="K47" s="139" t="str">
        <f>IF(H47&gt;E47,CONCATENATE("Check! Cell H",ROW()&amp;" cannot be greater than E",ROW()),"")</f>
        <v/>
      </c>
    </row>
    <row r="48" spans="1:11" x14ac:dyDescent="0.2">
      <c r="A48" s="209" t="s">
        <v>21</v>
      </c>
      <c r="B48" s="210" t="s">
        <v>22</v>
      </c>
      <c r="C48" s="778">
        <v>2</v>
      </c>
      <c r="D48" s="778">
        <v>4</v>
      </c>
      <c r="E48" s="211">
        <f>SUM(C48:D48)</f>
        <v>6</v>
      </c>
      <c r="F48" s="779">
        <v>1</v>
      </c>
      <c r="G48" s="779">
        <v>0</v>
      </c>
      <c r="H48" s="211">
        <f>SUM(F48:G48)</f>
        <v>1</v>
      </c>
      <c r="I48" s="212"/>
      <c r="J48" s="170"/>
      <c r="K48" s="139" t="str">
        <f>IF(H48&gt;E48,CONCATENATE("Check! Cell H",ROW()&amp;" cannot be greater than E",ROW()),"")</f>
        <v/>
      </c>
    </row>
    <row r="49" spans="1:11" x14ac:dyDescent="0.2">
      <c r="A49" s="209" t="s">
        <v>23</v>
      </c>
      <c r="B49" s="213" t="s">
        <v>24</v>
      </c>
      <c r="C49" s="214">
        <f t="shared" ref="C49:H49" si="0">SUM(C46:C48)</f>
        <v>74</v>
      </c>
      <c r="D49" s="214">
        <f t="shared" si="0"/>
        <v>123</v>
      </c>
      <c r="E49" s="214">
        <f t="shared" si="0"/>
        <v>197</v>
      </c>
      <c r="F49" s="214">
        <f t="shared" si="0"/>
        <v>41</v>
      </c>
      <c r="G49" s="214">
        <f t="shared" si="0"/>
        <v>56</v>
      </c>
      <c r="H49" s="214">
        <f t="shared" si="0"/>
        <v>97</v>
      </c>
      <c r="I49" s="212"/>
      <c r="J49" s="170"/>
      <c r="K49" s="139" t="str">
        <f>IF(H49&gt;E49,"Check! Cell H49 cannot be greater than E49","")</f>
        <v/>
      </c>
    </row>
    <row r="50" spans="1:11" x14ac:dyDescent="0.2">
      <c r="A50" s="209"/>
      <c r="B50" s="215"/>
      <c r="C50" s="216"/>
      <c r="D50" s="216"/>
      <c r="E50" s="212"/>
      <c r="F50" s="208"/>
      <c r="G50" s="170"/>
      <c r="H50" s="176"/>
      <c r="I50" s="176"/>
      <c r="J50" s="170"/>
      <c r="K50" s="139" t="str">
        <f>IF(AND(OR(F49&gt;C49,G49&gt;D49),E49=H49),"Please revisit section","")</f>
        <v/>
      </c>
    </row>
    <row r="51" spans="1:11" x14ac:dyDescent="0.2">
      <c r="A51" s="217"/>
      <c r="B51" s="206" t="s">
        <v>25</v>
      </c>
      <c r="C51" s="216"/>
      <c r="D51" s="216"/>
      <c r="E51" s="212"/>
      <c r="F51" s="208"/>
      <c r="G51" s="170"/>
      <c r="H51" s="176"/>
      <c r="I51" s="176"/>
      <c r="J51" s="170"/>
      <c r="K51" s="139"/>
    </row>
    <row r="52" spans="1:11" x14ac:dyDescent="0.2">
      <c r="A52" s="209" t="s">
        <v>26</v>
      </c>
      <c r="B52" s="210" t="s">
        <v>27</v>
      </c>
      <c r="C52" s="778">
        <v>0</v>
      </c>
      <c r="D52" s="778">
        <v>1</v>
      </c>
      <c r="E52" s="211">
        <f>SUM(C52:D52)</f>
        <v>1</v>
      </c>
      <c r="F52" s="779">
        <v>0</v>
      </c>
      <c r="G52" s="779">
        <v>1</v>
      </c>
      <c r="H52" s="211">
        <f>SUM(F52:G52)</f>
        <v>1</v>
      </c>
      <c r="I52" s="212"/>
      <c r="J52" s="170"/>
      <c r="K52" s="139" t="str">
        <f>IF(H52&gt;E52,CONCATENATE("Check! Cell H",ROW()&amp;" cannot be greater than E",ROW()),"")</f>
        <v/>
      </c>
    </row>
    <row r="53" spans="1:11" x14ac:dyDescent="0.2">
      <c r="A53" s="209" t="s">
        <v>28</v>
      </c>
      <c r="B53" s="218" t="s">
        <v>29</v>
      </c>
      <c r="C53" s="778">
        <v>1</v>
      </c>
      <c r="D53" s="778">
        <v>1</v>
      </c>
      <c r="E53" s="211">
        <f>SUM(C53:D53)</f>
        <v>2</v>
      </c>
      <c r="F53" s="779">
        <v>1</v>
      </c>
      <c r="G53" s="779">
        <v>0</v>
      </c>
      <c r="H53" s="211">
        <f>SUM(F53:G53)</f>
        <v>1</v>
      </c>
      <c r="I53" s="212"/>
      <c r="J53" s="170"/>
      <c r="K53" s="139" t="str">
        <f>IF(H53&gt;E53,CONCATENATE("Check! Cell H",ROW()&amp;" cannot be greater than E",ROW()),"")</f>
        <v/>
      </c>
    </row>
    <row r="54" spans="1:11" x14ac:dyDescent="0.2">
      <c r="A54" s="209" t="s">
        <v>30</v>
      </c>
      <c r="B54" s="218" t="s">
        <v>31</v>
      </c>
      <c r="C54" s="778">
        <v>1</v>
      </c>
      <c r="D54" s="778">
        <v>1</v>
      </c>
      <c r="E54" s="211">
        <f>SUM(C54:D54)</f>
        <v>2</v>
      </c>
      <c r="F54" s="779">
        <v>0</v>
      </c>
      <c r="G54" s="779">
        <v>0</v>
      </c>
      <c r="H54" s="211">
        <f>SUM(F54:G54)</f>
        <v>0</v>
      </c>
      <c r="I54" s="212"/>
      <c r="J54" s="170"/>
      <c r="K54" s="139" t="str">
        <f>IF(H54&gt;E54,CONCATENATE("Check! Cell H",ROW()&amp;" cannot be greater than E",ROW()),"")</f>
        <v/>
      </c>
    </row>
    <row r="55" spans="1:11" x14ac:dyDescent="0.2">
      <c r="A55" s="209" t="s">
        <v>32</v>
      </c>
      <c r="B55" s="210" t="s">
        <v>33</v>
      </c>
      <c r="C55" s="778">
        <v>0</v>
      </c>
      <c r="D55" s="778">
        <v>0</v>
      </c>
      <c r="E55" s="211">
        <f>SUM(C55:D55)</f>
        <v>0</v>
      </c>
      <c r="F55" s="779">
        <v>0</v>
      </c>
      <c r="G55" s="779">
        <v>0</v>
      </c>
      <c r="H55" s="211">
        <f>SUM(F55:G55)</f>
        <v>0</v>
      </c>
      <c r="I55" s="212"/>
      <c r="J55" s="170"/>
      <c r="K55" s="139" t="str">
        <f>IF(H55&gt;E55,CONCATENATE("Check! Cell H",ROW()&amp;" cannot be greater than E",ROW()),"")</f>
        <v/>
      </c>
    </row>
    <row r="56" spans="1:11" x14ac:dyDescent="0.2">
      <c r="A56" s="209" t="s">
        <v>34</v>
      </c>
      <c r="B56" s="213" t="s">
        <v>35</v>
      </c>
      <c r="C56" s="214">
        <f t="shared" ref="C56:H56" si="1">SUM(C52:C55)</f>
        <v>2</v>
      </c>
      <c r="D56" s="214">
        <f t="shared" si="1"/>
        <v>3</v>
      </c>
      <c r="E56" s="214">
        <f t="shared" si="1"/>
        <v>5</v>
      </c>
      <c r="F56" s="214">
        <f t="shared" si="1"/>
        <v>1</v>
      </c>
      <c r="G56" s="214">
        <f t="shared" si="1"/>
        <v>1</v>
      </c>
      <c r="H56" s="214">
        <f t="shared" si="1"/>
        <v>2</v>
      </c>
      <c r="I56" s="212"/>
      <c r="J56" s="170"/>
      <c r="K56" s="139" t="str">
        <f>IF(H56&gt;E56,"Check! Cell H56 cannot be greater than E56","")</f>
        <v/>
      </c>
    </row>
    <row r="57" spans="1:11" x14ac:dyDescent="0.2">
      <c r="A57" s="219"/>
      <c r="B57" s="215"/>
      <c r="C57" s="216"/>
      <c r="D57" s="216"/>
      <c r="E57" s="212"/>
      <c r="F57" s="208"/>
      <c r="G57" s="170"/>
      <c r="H57" s="176"/>
      <c r="I57" s="176"/>
      <c r="J57" s="170"/>
      <c r="K57" s="139" t="str">
        <f>IF(AND(OR(F56&gt;C56,G56&gt;D56),E56=H56),"Please revisit section","")</f>
        <v/>
      </c>
    </row>
    <row r="58" spans="1:11" x14ac:dyDescent="0.2">
      <c r="A58" s="205"/>
      <c r="B58" s="206" t="s">
        <v>36</v>
      </c>
      <c r="C58" s="216"/>
      <c r="D58" s="216"/>
      <c r="E58" s="212"/>
      <c r="F58" s="220"/>
      <c r="G58" s="170"/>
      <c r="H58" s="176"/>
      <c r="I58" s="176"/>
      <c r="J58" s="170"/>
      <c r="K58" s="139"/>
    </row>
    <row r="59" spans="1:11" x14ac:dyDescent="0.2">
      <c r="A59" s="219">
        <v>10</v>
      </c>
      <c r="B59" s="210" t="s">
        <v>37</v>
      </c>
      <c r="C59" s="778">
        <v>0</v>
      </c>
      <c r="D59" s="778">
        <v>0</v>
      </c>
      <c r="E59" s="211">
        <f>SUM(C59:D59)</f>
        <v>0</v>
      </c>
      <c r="F59" s="779">
        <v>0</v>
      </c>
      <c r="G59" s="779">
        <v>0</v>
      </c>
      <c r="H59" s="211">
        <f>SUM(F59:G59)</f>
        <v>0</v>
      </c>
      <c r="I59" s="212"/>
      <c r="J59" s="170"/>
      <c r="K59" s="139" t="str">
        <f>IF(H59&gt;E59,CONCATENATE("Check! Cell H",ROW()&amp;" cannot be greater than E",ROW()),"")</f>
        <v/>
      </c>
    </row>
    <row r="60" spans="1:11" x14ac:dyDescent="0.2">
      <c r="A60" s="219">
        <v>11</v>
      </c>
      <c r="B60" s="210" t="s">
        <v>38</v>
      </c>
      <c r="C60" s="778">
        <v>0</v>
      </c>
      <c r="D60" s="778">
        <v>0</v>
      </c>
      <c r="E60" s="211">
        <f>SUM(C60:D60)</f>
        <v>0</v>
      </c>
      <c r="F60" s="779">
        <v>0</v>
      </c>
      <c r="G60" s="779">
        <v>0</v>
      </c>
      <c r="H60" s="211">
        <f>SUM(F60:G60)</f>
        <v>0</v>
      </c>
      <c r="I60" s="212"/>
      <c r="J60" s="170"/>
      <c r="K60" s="139" t="str">
        <f>IF(H60&gt;E60,CONCATENATE("Check! Cell H",ROW()&amp;" cannot be greater than E",ROW()),"")</f>
        <v/>
      </c>
    </row>
    <row r="61" spans="1:11" x14ac:dyDescent="0.2">
      <c r="A61" s="219">
        <v>12</v>
      </c>
      <c r="B61" s="210" t="s">
        <v>39</v>
      </c>
      <c r="C61" s="778">
        <v>0</v>
      </c>
      <c r="D61" s="778">
        <v>0</v>
      </c>
      <c r="E61" s="211">
        <f>SUM(C61:D61)</f>
        <v>0</v>
      </c>
      <c r="F61" s="779">
        <v>0</v>
      </c>
      <c r="G61" s="779">
        <v>0</v>
      </c>
      <c r="H61" s="211">
        <f>SUM(F61:G61)</f>
        <v>0</v>
      </c>
      <c r="I61" s="212"/>
      <c r="J61" s="170"/>
      <c r="K61" s="139" t="str">
        <f>IF(H61&gt;E61,CONCATENATE("Check! Cell H",ROW()&amp;" cannot be greater than E",ROW()),"")</f>
        <v/>
      </c>
    </row>
    <row r="62" spans="1:11" x14ac:dyDescent="0.2">
      <c r="A62" s="219">
        <v>13</v>
      </c>
      <c r="B62" s="210" t="s">
        <v>40</v>
      </c>
      <c r="C62" s="778">
        <v>0</v>
      </c>
      <c r="D62" s="778">
        <v>0</v>
      </c>
      <c r="E62" s="211">
        <f>SUM(C62:D62)</f>
        <v>0</v>
      </c>
      <c r="F62" s="779">
        <v>0</v>
      </c>
      <c r="G62" s="779">
        <v>0</v>
      </c>
      <c r="H62" s="211">
        <f>SUM(F62:G62)</f>
        <v>0</v>
      </c>
      <c r="I62" s="212"/>
      <c r="J62" s="170"/>
      <c r="K62" s="139" t="str">
        <f>IF(H62&gt;E62,CONCATENATE("Check! Cell H",ROW()&amp;" cannot be greater than E",ROW()),"")</f>
        <v/>
      </c>
    </row>
    <row r="63" spans="1:11" x14ac:dyDescent="0.2">
      <c r="A63" s="219">
        <v>14</v>
      </c>
      <c r="B63" s="213" t="s">
        <v>35</v>
      </c>
      <c r="C63" s="214">
        <f t="shared" ref="C63:H63" si="2">SUM(C59:C62)</f>
        <v>0</v>
      </c>
      <c r="D63" s="214">
        <f t="shared" si="2"/>
        <v>0</v>
      </c>
      <c r="E63" s="214">
        <f t="shared" si="2"/>
        <v>0</v>
      </c>
      <c r="F63" s="214">
        <f t="shared" si="2"/>
        <v>0</v>
      </c>
      <c r="G63" s="214">
        <f t="shared" si="2"/>
        <v>0</v>
      </c>
      <c r="H63" s="214">
        <f t="shared" si="2"/>
        <v>0</v>
      </c>
      <c r="I63" s="212"/>
      <c r="J63" s="170"/>
      <c r="K63" s="139" t="str">
        <f>IF(H63&gt;E63,"Check! Cell H63 cannot be greater than E63","")</f>
        <v/>
      </c>
    </row>
    <row r="64" spans="1:11" x14ac:dyDescent="0.2">
      <c r="A64" s="219"/>
      <c r="B64" s="215"/>
      <c r="C64" s="216"/>
      <c r="D64" s="216"/>
      <c r="E64" s="212"/>
      <c r="F64" s="220"/>
      <c r="G64" s="170"/>
      <c r="H64" s="176"/>
      <c r="I64" s="176"/>
      <c r="J64" s="170"/>
      <c r="K64" s="139" t="str">
        <f>IF(AND(OR(F63&gt;C63,G63&gt;D63),E63=H63),"Please revisit section","")</f>
        <v/>
      </c>
    </row>
    <row r="65" spans="1:11" x14ac:dyDescent="0.2">
      <c r="A65" s="205"/>
      <c r="B65" s="206" t="s">
        <v>41</v>
      </c>
      <c r="C65" s="216"/>
      <c r="D65" s="216"/>
      <c r="E65" s="212"/>
      <c r="F65" s="221"/>
      <c r="G65" s="208"/>
      <c r="H65" s="176"/>
      <c r="I65" s="176"/>
      <c r="J65" s="170"/>
      <c r="K65" s="139"/>
    </row>
    <row r="66" spans="1:11" x14ac:dyDescent="0.2">
      <c r="A66" s="219">
        <v>15</v>
      </c>
      <c r="B66" s="210" t="s">
        <v>42</v>
      </c>
      <c r="C66" s="778">
        <v>0</v>
      </c>
      <c r="D66" s="778">
        <v>0</v>
      </c>
      <c r="E66" s="211">
        <f>SUM(C66:D66)</f>
        <v>0</v>
      </c>
      <c r="F66" s="779">
        <v>0</v>
      </c>
      <c r="G66" s="779">
        <v>0</v>
      </c>
      <c r="H66" s="211">
        <f>SUM(F66:G66)</f>
        <v>0</v>
      </c>
      <c r="I66" s="212"/>
      <c r="J66" s="170"/>
      <c r="K66" s="139" t="str">
        <f>IF(H66&gt;E66,CONCATENATE("Check! Cell H",ROW()&amp;" cannot be greater than E",ROW()),"")</f>
        <v/>
      </c>
    </row>
    <row r="67" spans="1:11" x14ac:dyDescent="0.2">
      <c r="A67" s="219">
        <v>16</v>
      </c>
      <c r="B67" s="210" t="s">
        <v>43</v>
      </c>
      <c r="C67" s="778">
        <v>0</v>
      </c>
      <c r="D67" s="778">
        <v>0</v>
      </c>
      <c r="E67" s="211">
        <f>SUM(C67:D67)</f>
        <v>0</v>
      </c>
      <c r="F67" s="779">
        <v>0</v>
      </c>
      <c r="G67" s="779">
        <v>0</v>
      </c>
      <c r="H67" s="211">
        <f>SUM(F67:G67)</f>
        <v>0</v>
      </c>
      <c r="I67" s="212"/>
      <c r="J67" s="170"/>
      <c r="K67" s="139" t="str">
        <f>IF(H67&gt;E67,CONCATENATE("Check! Cell H",ROW()&amp;" cannot be greater than E",ROW()),"")</f>
        <v/>
      </c>
    </row>
    <row r="68" spans="1:11" x14ac:dyDescent="0.2">
      <c r="A68" s="219">
        <v>17</v>
      </c>
      <c r="B68" s="210" t="s">
        <v>44</v>
      </c>
      <c r="C68" s="778">
        <v>0</v>
      </c>
      <c r="D68" s="778">
        <v>1</v>
      </c>
      <c r="E68" s="211">
        <f>SUM(C68:D68)</f>
        <v>1</v>
      </c>
      <c r="F68" s="779">
        <v>0</v>
      </c>
      <c r="G68" s="779">
        <v>1</v>
      </c>
      <c r="H68" s="211">
        <f>SUM(F68:G68)</f>
        <v>1</v>
      </c>
      <c r="I68" s="212"/>
      <c r="J68" s="170"/>
      <c r="K68" s="139" t="str">
        <f>IF(H68&gt;E68,CONCATENATE("Check! Cell H",ROW()&amp;" cannot be greater than E",ROW()),"")</f>
        <v/>
      </c>
    </row>
    <row r="69" spans="1:11" x14ac:dyDescent="0.2">
      <c r="A69" s="219">
        <v>18</v>
      </c>
      <c r="B69" s="213" t="s">
        <v>35</v>
      </c>
      <c r="C69" s="214">
        <f t="shared" ref="C69:H69" si="3">SUM(C66:C68)</f>
        <v>0</v>
      </c>
      <c r="D69" s="214">
        <f t="shared" si="3"/>
        <v>1</v>
      </c>
      <c r="E69" s="214">
        <f t="shared" si="3"/>
        <v>1</v>
      </c>
      <c r="F69" s="214">
        <f t="shared" si="3"/>
        <v>0</v>
      </c>
      <c r="G69" s="214">
        <f t="shared" si="3"/>
        <v>1</v>
      </c>
      <c r="H69" s="214">
        <f t="shared" si="3"/>
        <v>1</v>
      </c>
      <c r="I69" s="212"/>
      <c r="J69" s="170"/>
      <c r="K69" s="139" t="str">
        <f>IF(H69&gt;E69,"Check! Cell H69 cannot be greater than E69","")</f>
        <v/>
      </c>
    </row>
    <row r="70" spans="1:11" x14ac:dyDescent="0.2">
      <c r="A70" s="219"/>
      <c r="B70" s="215"/>
      <c r="C70" s="216"/>
      <c r="D70" s="216"/>
      <c r="E70" s="212"/>
      <c r="F70" s="220"/>
      <c r="G70" s="208"/>
      <c r="H70" s="176"/>
      <c r="I70" s="176"/>
      <c r="J70" s="170"/>
      <c r="K70" s="139" t="str">
        <f>IF(AND(OR(F69&gt;C69,G69&gt;D69),E69=H69),"Please revisit section","")</f>
        <v/>
      </c>
    </row>
    <row r="71" spans="1:11" x14ac:dyDescent="0.2">
      <c r="A71" s="205"/>
      <c r="B71" s="206" t="s">
        <v>45</v>
      </c>
      <c r="C71" s="216"/>
      <c r="D71" s="216"/>
      <c r="E71" s="212"/>
      <c r="F71" s="220"/>
      <c r="G71" s="208"/>
      <c r="H71" s="176"/>
      <c r="I71" s="176"/>
      <c r="J71" s="170"/>
      <c r="K71" s="139"/>
    </row>
    <row r="72" spans="1:11" x14ac:dyDescent="0.2">
      <c r="A72" s="219">
        <v>19</v>
      </c>
      <c r="B72" s="210" t="s">
        <v>46</v>
      </c>
      <c r="C72" s="778">
        <v>0</v>
      </c>
      <c r="D72" s="778">
        <v>0</v>
      </c>
      <c r="E72" s="211">
        <f>SUM(C72:D72)</f>
        <v>0</v>
      </c>
      <c r="F72" s="779">
        <v>0</v>
      </c>
      <c r="G72" s="779">
        <v>0</v>
      </c>
      <c r="H72" s="211">
        <f>SUM(F72:G72)</f>
        <v>0</v>
      </c>
      <c r="I72" s="212"/>
      <c r="J72" s="170"/>
      <c r="K72" s="139" t="str">
        <f>IF(H72&gt;E72,CONCATENATE("Check! Cell H",ROW()&amp;" cannot be greater than E",ROW()),"")</f>
        <v/>
      </c>
    </row>
    <row r="73" spans="1:11" x14ac:dyDescent="0.2">
      <c r="A73" s="219">
        <v>20</v>
      </c>
      <c r="B73" s="210" t="s">
        <v>47</v>
      </c>
      <c r="C73" s="778">
        <v>0</v>
      </c>
      <c r="D73" s="778">
        <v>0</v>
      </c>
      <c r="E73" s="211">
        <f>SUM(C73:D73)</f>
        <v>0</v>
      </c>
      <c r="F73" s="779">
        <v>0</v>
      </c>
      <c r="G73" s="779">
        <v>0</v>
      </c>
      <c r="H73" s="211">
        <f>SUM(F73:G73)</f>
        <v>0</v>
      </c>
      <c r="I73" s="212"/>
      <c r="J73" s="170"/>
      <c r="K73" s="139" t="str">
        <f>IF(H73&gt;E73,CONCATENATE("Check! Cell H",ROW()&amp;" cannot be greater than E",ROW()),"")</f>
        <v/>
      </c>
    </row>
    <row r="74" spans="1:11" x14ac:dyDescent="0.2">
      <c r="A74" s="219">
        <v>21</v>
      </c>
      <c r="B74" s="213" t="s">
        <v>35</v>
      </c>
      <c r="C74" s="214">
        <f t="shared" ref="C74:H74" si="4">SUM(C72:C73)</f>
        <v>0</v>
      </c>
      <c r="D74" s="214">
        <f t="shared" si="4"/>
        <v>0</v>
      </c>
      <c r="E74" s="211">
        <f t="shared" si="4"/>
        <v>0</v>
      </c>
      <c r="F74" s="214">
        <f t="shared" si="4"/>
        <v>0</v>
      </c>
      <c r="G74" s="214">
        <f t="shared" si="4"/>
        <v>0</v>
      </c>
      <c r="H74" s="214">
        <f t="shared" si="4"/>
        <v>0</v>
      </c>
      <c r="I74" s="212"/>
      <c r="J74" s="170"/>
      <c r="K74" s="139" t="str">
        <f>IF(H74&gt;E74,"Check! Cell H74 cannot be greater than E74","")</f>
        <v/>
      </c>
    </row>
    <row r="75" spans="1:11" x14ac:dyDescent="0.2">
      <c r="A75" s="219"/>
      <c r="B75" s="215"/>
      <c r="C75" s="216"/>
      <c r="D75" s="216"/>
      <c r="E75" s="212"/>
      <c r="F75" s="220"/>
      <c r="G75" s="208"/>
      <c r="H75" s="176"/>
      <c r="I75" s="176"/>
      <c r="J75" s="170"/>
      <c r="K75" s="139" t="str">
        <f>IF(AND(OR(F74&gt;C74,G74&gt;D74),E74=H74),"Please revisit section","")</f>
        <v/>
      </c>
    </row>
    <row r="76" spans="1:11" x14ac:dyDescent="0.2">
      <c r="A76" s="205"/>
      <c r="B76" s="222" t="s">
        <v>48</v>
      </c>
      <c r="C76" s="223"/>
      <c r="D76" s="223"/>
      <c r="E76" s="224"/>
      <c r="F76" s="225"/>
      <c r="G76" s="208"/>
      <c r="H76" s="176"/>
      <c r="I76" s="176"/>
      <c r="J76" s="170"/>
      <c r="K76" s="139"/>
    </row>
    <row r="77" spans="1:11" x14ac:dyDescent="0.2">
      <c r="A77" s="219">
        <v>22</v>
      </c>
      <c r="B77" s="210" t="s">
        <v>49</v>
      </c>
      <c r="C77" s="778">
        <v>7</v>
      </c>
      <c r="D77" s="778">
        <v>5</v>
      </c>
      <c r="E77" s="211">
        <f>SUM(C77:D77)</f>
        <v>12</v>
      </c>
      <c r="F77" s="779">
        <v>4</v>
      </c>
      <c r="G77" s="779">
        <v>1</v>
      </c>
      <c r="H77" s="211">
        <f>SUM(F77:G77)</f>
        <v>5</v>
      </c>
      <c r="I77" s="212"/>
      <c r="J77" s="170"/>
      <c r="K77" s="139" t="str">
        <f>IF(H77&gt;E77,CONCATENATE("Check! Cell H",ROW()&amp;" cannot be greater than E",ROW()),"")</f>
        <v/>
      </c>
    </row>
    <row r="78" spans="1:11" x14ac:dyDescent="0.2">
      <c r="A78" s="226"/>
      <c r="B78" s="227"/>
      <c r="C78" s="228"/>
      <c r="D78" s="228"/>
      <c r="E78" s="228"/>
      <c r="F78" s="229"/>
      <c r="G78" s="229"/>
      <c r="H78" s="230"/>
      <c r="I78" s="175"/>
      <c r="J78" s="170"/>
      <c r="K78" s="139" t="str">
        <f>IF(AND(OR(F77&gt;C77,G77&gt;D77),E77=H77),"Please revisit section","")</f>
        <v/>
      </c>
    </row>
    <row r="79" spans="1:11" x14ac:dyDescent="0.2">
      <c r="A79" s="219">
        <v>23</v>
      </c>
      <c r="B79" s="231" t="s">
        <v>50</v>
      </c>
      <c r="C79" s="232">
        <f t="shared" ref="C79:H79" si="5">SUM(C49,C56,C63,C69,C74,C77)</f>
        <v>83</v>
      </c>
      <c r="D79" s="232">
        <f t="shared" si="5"/>
        <v>132</v>
      </c>
      <c r="E79" s="232">
        <f t="shared" si="5"/>
        <v>215</v>
      </c>
      <c r="F79" s="232">
        <f t="shared" si="5"/>
        <v>46</v>
      </c>
      <c r="G79" s="232">
        <f t="shared" si="5"/>
        <v>59</v>
      </c>
      <c r="H79" s="232">
        <f t="shared" si="5"/>
        <v>105</v>
      </c>
      <c r="I79" s="212"/>
      <c r="J79" s="170"/>
      <c r="K79" s="139" t="str">
        <f>IF(H79&gt;E79,CONCATENATE("Check! Cell H",ROW()&amp;" cannot be greater than E",ROW()),"")</f>
        <v/>
      </c>
    </row>
    <row r="80" spans="1:11" ht="16.5" customHeight="1" x14ac:dyDescent="0.2">
      <c r="A80" s="233"/>
      <c r="B80" s="883" t="s">
        <v>51</v>
      </c>
      <c r="C80" s="183"/>
      <c r="D80" s="183"/>
      <c r="E80" s="277"/>
      <c r="F80" s="884"/>
      <c r="G80" s="180"/>
      <c r="H80" s="182"/>
      <c r="I80" s="170"/>
      <c r="J80" s="170"/>
      <c r="K80" s="139" t="str">
        <f>IF(AND(OR(F79&gt;C79,G79&gt;D79),E79=H79),"Please revisit section","")</f>
        <v/>
      </c>
    </row>
    <row r="81" spans="1:11" ht="41.25" customHeight="1" x14ac:dyDescent="0.2">
      <c r="A81" s="234"/>
      <c r="B81" s="985" t="s">
        <v>166</v>
      </c>
      <c r="C81" s="985"/>
      <c r="D81" s="985"/>
      <c r="E81" s="985"/>
      <c r="F81" s="985"/>
      <c r="G81" s="985"/>
      <c r="H81" s="985"/>
      <c r="I81" s="235"/>
      <c r="J81" s="170"/>
    </row>
    <row r="82" spans="1:11" ht="18" customHeight="1" x14ac:dyDescent="0.2">
      <c r="A82" s="234"/>
      <c r="B82" s="1023" t="s">
        <v>167</v>
      </c>
      <c r="C82" s="1023"/>
      <c r="D82" s="1023"/>
      <c r="E82" s="1023"/>
      <c r="F82" s="1023"/>
      <c r="G82" s="1023"/>
      <c r="H82" s="1023"/>
      <c r="I82" s="235"/>
      <c r="J82" s="170"/>
      <c r="K82" s="139" t="str">
        <f>IF(OR(C46="", C47="", C48="", C52="", C53="", C54="", C55="", C59="", C60="", C61="", C62="", C66="", C67="", C68="", C72="", C73="", C77=""),"Not all fields have been entered, please revisit Part 1A: 'Males setting a quit date'","")</f>
        <v/>
      </c>
    </row>
    <row r="83" spans="1:11" ht="39.75" customHeight="1" x14ac:dyDescent="0.2">
      <c r="A83" s="234"/>
      <c r="B83" s="985" t="s">
        <v>211</v>
      </c>
      <c r="C83" s="985"/>
      <c r="D83" s="985"/>
      <c r="E83" s="985"/>
      <c r="F83" s="985"/>
      <c r="G83" s="985"/>
      <c r="H83" s="985"/>
      <c r="I83" s="236"/>
      <c r="J83" s="170"/>
      <c r="K83" s="140" t="str">
        <f>IF(OR(D46="", D47="", D48="", D52="", D53="", D54="", D55="", D59="", D60="", D61="", D62="", D66="", D67="", D68="", D72="", D73="", D77=""),"Not all fields have been entered, please revisit Part 1A: 'Females setting a quit date'","")</f>
        <v/>
      </c>
    </row>
    <row r="84" spans="1:11" ht="14.25" x14ac:dyDescent="0.2">
      <c r="A84" s="186"/>
      <c r="B84" s="176" t="s">
        <v>212</v>
      </c>
      <c r="C84" s="170"/>
      <c r="D84" s="178"/>
      <c r="E84" s="170"/>
      <c r="F84" s="237"/>
      <c r="G84" s="170"/>
      <c r="H84" s="170"/>
      <c r="I84" s="170"/>
      <c r="J84" s="170"/>
      <c r="K84" s="140" t="str">
        <f>IF(OR(F46="", F47="", F48="", F52="", F53="", F54="", F55="", F59="", F60="", F61="", F62="", F66="", F67="", F68="", F72="", F73="", F77=""),"Not all fields have been entered, please revisit Part 1A: 'Males successfully quit'","")</f>
        <v/>
      </c>
    </row>
    <row r="85" spans="1:11" x14ac:dyDescent="0.2">
      <c r="A85" s="238"/>
      <c r="B85" s="239"/>
      <c r="C85" s="196" t="s">
        <v>52</v>
      </c>
      <c r="D85" s="240" t="s">
        <v>53</v>
      </c>
      <c r="E85" s="196" t="s">
        <v>54</v>
      </c>
      <c r="F85" s="241" t="s">
        <v>55</v>
      </c>
      <c r="G85" s="196" t="s">
        <v>56</v>
      </c>
      <c r="H85" s="196" t="s">
        <v>57</v>
      </c>
      <c r="I85" s="196"/>
      <c r="J85" s="239"/>
      <c r="K85" s="140" t="str">
        <f>IF(OR(G46="", G47="", G48="", G52="", G53="", G54="", G55="", G59="", G60="", G61="", G62="", G66="", G67="", G68="", G72="", G73="", G77=""),"Not all fields have been entered, please revisit Part 1A: 'Females successfully quit","")</f>
        <v/>
      </c>
    </row>
    <row r="86" spans="1:11" x14ac:dyDescent="0.2">
      <c r="A86" s="242"/>
      <c r="B86" s="243"/>
      <c r="C86" s="244" t="s">
        <v>58</v>
      </c>
      <c r="D86" s="244" t="s">
        <v>59</v>
      </c>
      <c r="E86" s="244" t="s">
        <v>60</v>
      </c>
      <c r="F86" s="244" t="s">
        <v>61</v>
      </c>
      <c r="G86" s="244" t="s">
        <v>62</v>
      </c>
      <c r="H86" s="244" t="s">
        <v>63</v>
      </c>
      <c r="I86" s="237"/>
      <c r="J86" s="170"/>
      <c r="K86" s="139"/>
    </row>
    <row r="87" spans="1:11" x14ac:dyDescent="0.2">
      <c r="A87" s="245"/>
      <c r="B87" s="176" t="s">
        <v>64</v>
      </c>
      <c r="C87" s="246"/>
      <c r="D87" s="246"/>
      <c r="E87" s="246"/>
      <c r="F87" s="246"/>
      <c r="G87" s="247"/>
      <c r="H87" s="248"/>
      <c r="I87" s="175"/>
      <c r="J87" s="170"/>
      <c r="K87" s="139"/>
    </row>
    <row r="88" spans="1:11" ht="27.75" customHeight="1" x14ac:dyDescent="0.2">
      <c r="A88" s="249">
        <v>24</v>
      </c>
      <c r="B88" s="250" t="s">
        <v>65</v>
      </c>
      <c r="C88" s="251">
        <f>SUM(D88:H88)</f>
        <v>83</v>
      </c>
      <c r="D88" s="252">
        <f>SUM(D89:D91)</f>
        <v>1</v>
      </c>
      <c r="E88" s="252">
        <f>SUM(E89:E91)</f>
        <v>9</v>
      </c>
      <c r="F88" s="252">
        <f>SUM(F89:F91)</f>
        <v>24</v>
      </c>
      <c r="G88" s="252">
        <f>SUM(G89:G91)</f>
        <v>35</v>
      </c>
      <c r="H88" s="252">
        <f>SUM(H89:H91)</f>
        <v>14</v>
      </c>
      <c r="I88" s="253"/>
      <c r="J88" s="170"/>
      <c r="K88" s="139" t="str">
        <f>IF(C88=C79,"","Check! Cell C88 must equal total in Part 1a (cell C79)")</f>
        <v/>
      </c>
    </row>
    <row r="89" spans="1:11" ht="41.25" customHeight="1" x14ac:dyDescent="0.2">
      <c r="A89" s="254">
        <v>25</v>
      </c>
      <c r="B89" s="250" t="s">
        <v>115</v>
      </c>
      <c r="C89" s="251">
        <f>SUM(D89:H89)</f>
        <v>46</v>
      </c>
      <c r="D89" s="779">
        <v>0</v>
      </c>
      <c r="E89" s="779">
        <v>3</v>
      </c>
      <c r="F89" s="779">
        <v>16</v>
      </c>
      <c r="G89" s="779">
        <v>22</v>
      </c>
      <c r="H89" s="779">
        <v>5</v>
      </c>
      <c r="I89" s="255"/>
      <c r="J89" s="170"/>
      <c r="K89" s="139" t="str">
        <f>IF(C89=F79,"","Check! Cell C89 must equal total in Part 1a (cell F79)")</f>
        <v/>
      </c>
    </row>
    <row r="90" spans="1:11" ht="27.75" customHeight="1" x14ac:dyDescent="0.2">
      <c r="A90" s="254">
        <v>26</v>
      </c>
      <c r="B90" s="256" t="s">
        <v>116</v>
      </c>
      <c r="C90" s="251">
        <f>SUM(D90:H90)</f>
        <v>13</v>
      </c>
      <c r="D90" s="779">
        <v>0</v>
      </c>
      <c r="E90" s="779">
        <v>0</v>
      </c>
      <c r="F90" s="779">
        <v>1</v>
      </c>
      <c r="G90" s="779">
        <v>7</v>
      </c>
      <c r="H90" s="779">
        <v>5</v>
      </c>
      <c r="I90" s="255"/>
      <c r="J90" s="170"/>
      <c r="K90" s="139" t="str">
        <f>IF(C93&gt;C89,"Check! Cell C93 cannot be greater than C89","")</f>
        <v/>
      </c>
    </row>
    <row r="91" spans="1:11" ht="27.75" customHeight="1" x14ac:dyDescent="0.2">
      <c r="A91" s="254">
        <v>27</v>
      </c>
      <c r="B91" s="250" t="s">
        <v>66</v>
      </c>
      <c r="C91" s="251">
        <f>SUM(D91:H91)</f>
        <v>24</v>
      </c>
      <c r="D91" s="779">
        <v>1</v>
      </c>
      <c r="E91" s="779">
        <v>6</v>
      </c>
      <c r="F91" s="779">
        <v>7</v>
      </c>
      <c r="G91" s="779">
        <v>6</v>
      </c>
      <c r="H91" s="779">
        <v>4</v>
      </c>
      <c r="I91" s="255"/>
      <c r="J91" s="170"/>
      <c r="K91" s="139" t="str">
        <f>IF(D93&gt;D89,"Check! Cell D93 cannot be greater than D89","")</f>
        <v/>
      </c>
    </row>
    <row r="92" spans="1:11" x14ac:dyDescent="0.2">
      <c r="A92" s="254"/>
      <c r="B92" s="257"/>
      <c r="C92" s="258"/>
      <c r="D92" s="259"/>
      <c r="E92" s="259"/>
      <c r="F92" s="259"/>
      <c r="G92" s="259"/>
      <c r="H92" s="259"/>
      <c r="I92" s="259"/>
      <c r="J92" s="170"/>
      <c r="K92" s="139" t="str">
        <f>IF(E93&gt;E89,"Check! Cell E93 cannot be greater than E89","")</f>
        <v/>
      </c>
    </row>
    <row r="93" spans="1:11" ht="82.5" customHeight="1" x14ac:dyDescent="0.2">
      <c r="A93" s="254">
        <v>28</v>
      </c>
      <c r="B93" s="260" t="s">
        <v>117</v>
      </c>
      <c r="C93" s="252">
        <f>SUM(D93:H93)</f>
        <v>0</v>
      </c>
      <c r="D93" s="779">
        <v>0</v>
      </c>
      <c r="E93" s="779">
        <v>0</v>
      </c>
      <c r="F93" s="779">
        <v>0</v>
      </c>
      <c r="G93" s="779">
        <v>0</v>
      </c>
      <c r="H93" s="779">
        <v>0</v>
      </c>
      <c r="I93" s="255"/>
      <c r="J93" s="170"/>
      <c r="K93" s="139" t="str">
        <f>IF(F93&gt;F89,"Check! Cell F93 cannot be greater than F89","")</f>
        <v/>
      </c>
    </row>
    <row r="94" spans="1:11" x14ac:dyDescent="0.2">
      <c r="A94" s="186"/>
      <c r="B94" s="997"/>
      <c r="C94" s="998"/>
      <c r="D94" s="998"/>
      <c r="E94" s="998"/>
      <c r="F94" s="998"/>
      <c r="G94" s="998"/>
      <c r="H94" s="998"/>
      <c r="I94" s="187"/>
      <c r="J94" s="170"/>
      <c r="K94" s="139" t="str">
        <f>IF(OR(D89="", D90="", D91="", D93="", E89="", E90="", E91="", E93="", F89="", F90="", F91="", F93="", G89="", G90="", G91="", G93="", H89="", H90="", H91="", H93=""),"Not all fields have been entered, please revisit Part 1B: Males","")</f>
        <v/>
      </c>
    </row>
    <row r="95" spans="1:11" x14ac:dyDescent="0.2">
      <c r="A95" s="186"/>
      <c r="B95" s="997"/>
      <c r="C95" s="998"/>
      <c r="D95" s="998"/>
      <c r="E95" s="998"/>
      <c r="F95" s="998"/>
      <c r="G95" s="998"/>
      <c r="H95" s="998"/>
      <c r="I95" s="187"/>
      <c r="J95" s="170"/>
      <c r="K95" s="139" t="str">
        <f>IF(G93&gt;G89,"Check! Cell G93 cannot be greater than G89","")</f>
        <v/>
      </c>
    </row>
    <row r="96" spans="1:11" x14ac:dyDescent="0.2">
      <c r="A96" s="186"/>
      <c r="B96" s="182"/>
      <c r="C96" s="182"/>
      <c r="D96" s="261"/>
      <c r="E96" s="182"/>
      <c r="F96" s="262"/>
      <c r="G96" s="182"/>
      <c r="H96" s="170"/>
      <c r="I96" s="170"/>
      <c r="J96" s="170"/>
      <c r="K96" s="139" t="str">
        <f>IF(H93&gt;H89,"Check! Cell H93 cannot be greater than H89","")</f>
        <v/>
      </c>
    </row>
    <row r="97" spans="1:11" x14ac:dyDescent="0.2">
      <c r="A97" s="186"/>
      <c r="B97" s="182"/>
      <c r="C97" s="182"/>
      <c r="D97" s="261"/>
      <c r="E97" s="182"/>
      <c r="F97" s="262"/>
      <c r="G97" s="182"/>
      <c r="H97" s="170"/>
      <c r="I97" s="170"/>
      <c r="J97" s="170"/>
      <c r="K97" s="152"/>
    </row>
    <row r="98" spans="1:11" x14ac:dyDescent="0.2">
      <c r="A98" s="170"/>
      <c r="B98" s="170"/>
      <c r="C98" s="196" t="s">
        <v>67</v>
      </c>
      <c r="D98" s="196" t="s">
        <v>68</v>
      </c>
      <c r="E98" s="196" t="s">
        <v>69</v>
      </c>
      <c r="F98" s="196" t="s">
        <v>70</v>
      </c>
      <c r="G98" s="196" t="s">
        <v>71</v>
      </c>
      <c r="H98" s="196" t="s">
        <v>72</v>
      </c>
      <c r="I98" s="196"/>
      <c r="J98" s="170"/>
      <c r="K98" s="140"/>
    </row>
    <row r="99" spans="1:11" x14ac:dyDescent="0.2">
      <c r="A99" s="186"/>
      <c r="B99" s="243"/>
      <c r="C99" s="244" t="s">
        <v>58</v>
      </c>
      <c r="D99" s="244" t="s">
        <v>59</v>
      </c>
      <c r="E99" s="244" t="s">
        <v>60</v>
      </c>
      <c r="F99" s="244" t="s">
        <v>61</v>
      </c>
      <c r="G99" s="244" t="s">
        <v>62</v>
      </c>
      <c r="H99" s="244" t="s">
        <v>63</v>
      </c>
      <c r="I99" s="237"/>
      <c r="J99" s="170"/>
      <c r="K99" s="139"/>
    </row>
    <row r="100" spans="1:11" x14ac:dyDescent="0.2">
      <c r="A100" s="186"/>
      <c r="B100" s="176" t="s">
        <v>73</v>
      </c>
      <c r="C100" s="246"/>
      <c r="D100" s="246"/>
      <c r="E100" s="246"/>
      <c r="F100" s="246"/>
      <c r="G100" s="247"/>
      <c r="H100" s="248"/>
      <c r="I100" s="175"/>
      <c r="J100" s="170"/>
      <c r="K100" s="139"/>
    </row>
    <row r="101" spans="1:11" ht="27" customHeight="1" x14ac:dyDescent="0.2">
      <c r="A101" s="263">
        <v>29</v>
      </c>
      <c r="B101" s="250" t="s">
        <v>65</v>
      </c>
      <c r="C101" s="251">
        <f>SUM(D101:H101)</f>
        <v>132</v>
      </c>
      <c r="D101" s="252">
        <f>SUM(D102:D104)</f>
        <v>1</v>
      </c>
      <c r="E101" s="252">
        <f>SUM(E102:E104)</f>
        <v>41</v>
      </c>
      <c r="F101" s="252">
        <f>SUM(F102:F104)</f>
        <v>26</v>
      </c>
      <c r="G101" s="252">
        <f>SUM(G102:G104)</f>
        <v>41</v>
      </c>
      <c r="H101" s="252">
        <f>SUM(H102:H104)</f>
        <v>23</v>
      </c>
      <c r="I101" s="253"/>
      <c r="J101" s="170"/>
      <c r="K101" s="139" t="str">
        <f>IF(C101=D79,"","Check! Cell C101 must equal total in Part 1a (cell D79)")</f>
        <v/>
      </c>
    </row>
    <row r="102" spans="1:11" ht="42" customHeight="1" x14ac:dyDescent="0.2">
      <c r="A102" s="263">
        <v>30</v>
      </c>
      <c r="B102" s="250" t="s">
        <v>115</v>
      </c>
      <c r="C102" s="251">
        <f>SUM(D102:H102)</f>
        <v>59</v>
      </c>
      <c r="D102" s="779">
        <v>0</v>
      </c>
      <c r="E102" s="779">
        <v>11</v>
      </c>
      <c r="F102" s="779">
        <v>12</v>
      </c>
      <c r="G102" s="779">
        <v>22</v>
      </c>
      <c r="H102" s="779">
        <v>14</v>
      </c>
      <c r="I102" s="255"/>
      <c r="J102" s="170"/>
      <c r="K102" s="150" t="str">
        <f>IF(C102=G79,"","Check! Cell C102 must equal total in Part 1a (cell G79)")</f>
        <v/>
      </c>
    </row>
    <row r="103" spans="1:11" ht="27" customHeight="1" x14ac:dyDescent="0.2">
      <c r="A103" s="263">
        <v>31</v>
      </c>
      <c r="B103" s="250" t="s">
        <v>116</v>
      </c>
      <c r="C103" s="251">
        <f>SUM(D103:H103)</f>
        <v>21</v>
      </c>
      <c r="D103" s="779">
        <v>0</v>
      </c>
      <c r="E103" s="779">
        <v>5</v>
      </c>
      <c r="F103" s="779">
        <v>3</v>
      </c>
      <c r="G103" s="779">
        <v>9</v>
      </c>
      <c r="H103" s="779">
        <v>4</v>
      </c>
      <c r="I103" s="255"/>
      <c r="J103" s="264"/>
      <c r="K103" s="139" t="str">
        <f>IF(C106&gt;C102,"Check! Cell C106 cannot be greater than C102","")</f>
        <v/>
      </c>
    </row>
    <row r="104" spans="1:11" ht="27" customHeight="1" x14ac:dyDescent="0.2">
      <c r="A104" s="265">
        <v>32</v>
      </c>
      <c r="B104" s="266" t="s">
        <v>66</v>
      </c>
      <c r="C104" s="251">
        <f>SUM(D104:H104)</f>
        <v>52</v>
      </c>
      <c r="D104" s="779">
        <v>1</v>
      </c>
      <c r="E104" s="779">
        <v>25</v>
      </c>
      <c r="F104" s="779">
        <v>11</v>
      </c>
      <c r="G104" s="779">
        <v>10</v>
      </c>
      <c r="H104" s="779">
        <v>5</v>
      </c>
      <c r="I104" s="255"/>
      <c r="J104" s="267"/>
      <c r="K104" s="139" t="str">
        <f>IF(D106&gt;D102,"Check! Cell D106 cannot be greater than D102","")</f>
        <v/>
      </c>
    </row>
    <row r="105" spans="1:11" x14ac:dyDescent="0.2">
      <c r="A105" s="254"/>
      <c r="B105" s="177"/>
      <c r="C105" s="268"/>
      <c r="D105" s="269"/>
      <c r="E105" s="269"/>
      <c r="F105" s="269"/>
      <c r="G105" s="269"/>
      <c r="H105" s="269"/>
      <c r="I105" s="269"/>
      <c r="J105" s="170"/>
      <c r="K105" s="139" t="str">
        <f>IF(E106&gt;E102,"Check! Cell E106 cannot be greater than E102","")</f>
        <v/>
      </c>
    </row>
    <row r="106" spans="1:11" ht="81.75" customHeight="1" x14ac:dyDescent="0.2">
      <c r="A106" s="254">
        <v>33</v>
      </c>
      <c r="B106" s="260" t="s">
        <v>117</v>
      </c>
      <c r="C106" s="252">
        <f>SUM(D106:H106)</f>
        <v>0</v>
      </c>
      <c r="D106" s="779">
        <v>0</v>
      </c>
      <c r="E106" s="779">
        <v>0</v>
      </c>
      <c r="F106" s="779">
        <v>0</v>
      </c>
      <c r="G106" s="779">
        <v>0</v>
      </c>
      <c r="H106" s="779">
        <v>0</v>
      </c>
      <c r="I106" s="270"/>
      <c r="J106" s="170"/>
      <c r="K106" s="139" t="str">
        <f>IF(F106&gt;F102,"Check! Cell F106 cannot be greater than F102","")</f>
        <v/>
      </c>
    </row>
    <row r="107" spans="1:11" x14ac:dyDescent="0.2">
      <c r="A107" s="249"/>
      <c r="B107" s="257" t="s">
        <v>51</v>
      </c>
      <c r="C107" s="271"/>
      <c r="D107" s="271"/>
      <c r="E107" s="271"/>
      <c r="F107" s="271"/>
      <c r="G107" s="271"/>
      <c r="H107" s="271"/>
      <c r="I107" s="221"/>
      <c r="J107" s="170"/>
      <c r="K107" s="139" t="str">
        <f>IF(G106&gt;G102,"Check! Cell G106 cannot be greater than G102","")</f>
        <v/>
      </c>
    </row>
    <row r="108" spans="1:11" ht="12.75" customHeight="1" x14ac:dyDescent="0.2">
      <c r="A108" s="186"/>
      <c r="B108" s="985" t="s">
        <v>119</v>
      </c>
      <c r="C108" s="985"/>
      <c r="D108" s="985"/>
      <c r="E108" s="985"/>
      <c r="F108" s="985"/>
      <c r="G108" s="985"/>
      <c r="H108" s="985"/>
      <c r="I108" s="187"/>
      <c r="J108" s="170"/>
      <c r="K108" s="139" t="str">
        <f>IF(H106&gt;H102,"Check! Cell H106 cannot be greater than H102","")</f>
        <v/>
      </c>
    </row>
    <row r="109" spans="1:11" ht="12" customHeight="1" x14ac:dyDescent="0.2">
      <c r="A109" s="186"/>
      <c r="B109" s="985" t="s">
        <v>214</v>
      </c>
      <c r="C109" s="985"/>
      <c r="D109" s="985"/>
      <c r="E109" s="985"/>
      <c r="F109" s="985"/>
      <c r="G109" s="985"/>
      <c r="H109" s="985"/>
      <c r="I109" s="187"/>
      <c r="J109" s="170"/>
      <c r="K109" s="152" t="str">
        <f>IF(OR(D102="", D103="", D104="", D106="", E102="", E103="", E104="", E106="", F102="", F103="", F104="", F106="", G102="", G103="", G104="", G106="", H102="", H103="", H104="", H106=""),"Not all fields have been entered, please revisit Part 1B: Females","")</f>
        <v/>
      </c>
    </row>
    <row r="110" spans="1:11" ht="12.75" customHeight="1" x14ac:dyDescent="0.2">
      <c r="A110" s="186"/>
      <c r="B110" s="985" t="s">
        <v>213</v>
      </c>
      <c r="C110" s="985"/>
      <c r="D110" s="985"/>
      <c r="E110" s="985"/>
      <c r="F110" s="985"/>
      <c r="G110" s="985"/>
      <c r="H110" s="985"/>
      <c r="I110" s="187"/>
      <c r="J110" s="170"/>
      <c r="K110" s="140"/>
    </row>
    <row r="111" spans="1:11" ht="12" customHeight="1" x14ac:dyDescent="0.2">
      <c r="A111" s="186"/>
      <c r="B111" s="272"/>
      <c r="C111" s="272"/>
      <c r="D111" s="272"/>
      <c r="E111" s="272"/>
      <c r="F111" s="272"/>
      <c r="G111" s="272"/>
      <c r="H111" s="272"/>
      <c r="I111" s="187"/>
      <c r="J111" s="170"/>
      <c r="K111" s="139"/>
    </row>
    <row r="112" spans="1:11" x14ac:dyDescent="0.2">
      <c r="A112" s="186"/>
      <c r="B112" s="997"/>
      <c r="C112" s="998"/>
      <c r="D112" s="998"/>
      <c r="E112" s="998"/>
      <c r="F112" s="998"/>
      <c r="G112" s="998"/>
      <c r="H112" s="998"/>
      <c r="I112" s="187"/>
      <c r="J112" s="170"/>
      <c r="K112" s="139"/>
    </row>
    <row r="113" spans="1:11" x14ac:dyDescent="0.2">
      <c r="A113" s="186"/>
      <c r="B113" s="271"/>
      <c r="C113" s="271"/>
      <c r="D113" s="271"/>
      <c r="E113" s="271"/>
      <c r="F113" s="271"/>
      <c r="G113" s="271"/>
      <c r="H113" s="271"/>
      <c r="I113" s="271"/>
      <c r="J113" s="170"/>
      <c r="K113" s="139"/>
    </row>
    <row r="114" spans="1:11" ht="15" customHeight="1" x14ac:dyDescent="0.2">
      <c r="A114" s="186"/>
      <c r="B114" s="999" t="s">
        <v>178</v>
      </c>
      <c r="C114" s="998"/>
      <c r="D114" s="998"/>
      <c r="E114" s="998"/>
      <c r="F114" s="998"/>
      <c r="G114" s="998"/>
      <c r="H114" s="998"/>
      <c r="I114" s="187"/>
      <c r="J114" s="170"/>
      <c r="K114" s="139"/>
    </row>
    <row r="115" spans="1:11" x14ac:dyDescent="0.2">
      <c r="A115" s="186"/>
      <c r="B115" s="182"/>
      <c r="C115" s="196" t="s">
        <v>74</v>
      </c>
      <c r="D115" s="273"/>
      <c r="E115" s="271"/>
      <c r="F115" s="271"/>
      <c r="G115" s="221"/>
      <c r="H115" s="221"/>
      <c r="I115" s="221"/>
      <c r="J115" s="170"/>
      <c r="K115" s="153"/>
    </row>
    <row r="116" spans="1:11" x14ac:dyDescent="0.2">
      <c r="A116" s="186"/>
      <c r="B116" s="274"/>
      <c r="C116" s="275" t="s">
        <v>75</v>
      </c>
      <c r="D116" s="276"/>
      <c r="E116" s="271"/>
      <c r="F116" s="271"/>
      <c r="G116" s="221"/>
      <c r="H116" s="221"/>
      <c r="I116" s="221"/>
      <c r="J116" s="170"/>
      <c r="K116" s="140"/>
    </row>
    <row r="117" spans="1:11" x14ac:dyDescent="0.2">
      <c r="A117" s="186"/>
      <c r="B117" s="182"/>
      <c r="C117" s="246"/>
      <c r="D117" s="182"/>
      <c r="E117" s="271"/>
      <c r="F117" s="271"/>
      <c r="G117" s="221"/>
      <c r="H117" s="221"/>
      <c r="I117" s="221"/>
      <c r="J117" s="170"/>
      <c r="K117" s="152"/>
    </row>
    <row r="118" spans="1:11" ht="27" customHeight="1" x14ac:dyDescent="0.2">
      <c r="A118" s="263">
        <v>34</v>
      </c>
      <c r="B118" s="250" t="s">
        <v>65</v>
      </c>
      <c r="C118" s="251">
        <f>SUM(C119:C121)</f>
        <v>29</v>
      </c>
      <c r="D118" s="182"/>
      <c r="E118" s="182"/>
      <c r="F118" s="182"/>
      <c r="G118" s="170"/>
      <c r="H118" s="170"/>
      <c r="I118" s="170"/>
      <c r="J118" s="170"/>
      <c r="K118" s="139" t="str">
        <f>IF(C118&gt;C101,"Check! Cell C118 cannot be greater than total in Part 1b (cell C101)","")</f>
        <v/>
      </c>
    </row>
    <row r="119" spans="1:11" ht="42" customHeight="1" x14ac:dyDescent="0.2">
      <c r="A119" s="263">
        <v>35</v>
      </c>
      <c r="B119" s="250" t="s">
        <v>118</v>
      </c>
      <c r="C119" s="779">
        <v>7</v>
      </c>
      <c r="D119" s="182"/>
      <c r="E119" s="182"/>
      <c r="F119" s="262"/>
      <c r="G119" s="170"/>
      <c r="H119" s="170"/>
      <c r="I119" s="170"/>
      <c r="J119" s="170"/>
      <c r="K119" s="139" t="str">
        <f>IF(C119&gt;C102,"Check! Cell C119 cannot be greater than total in Part 1b (cell C102)","")</f>
        <v/>
      </c>
    </row>
    <row r="120" spans="1:11" ht="27" customHeight="1" x14ac:dyDescent="0.2">
      <c r="A120" s="263">
        <v>36</v>
      </c>
      <c r="B120" s="250" t="s">
        <v>116</v>
      </c>
      <c r="C120" s="779">
        <v>4</v>
      </c>
      <c r="D120" s="182"/>
      <c r="E120" s="182"/>
      <c r="F120" s="182"/>
      <c r="G120" s="170"/>
      <c r="H120" s="170"/>
      <c r="I120" s="170"/>
      <c r="J120" s="170"/>
      <c r="K120" s="139" t="str">
        <f>IF(C120&gt;C103,"Check! Cell C120 cannot be greater than total in Part 1b (cell C103)","")</f>
        <v/>
      </c>
    </row>
    <row r="121" spans="1:11" ht="27" customHeight="1" x14ac:dyDescent="0.2">
      <c r="A121" s="263">
        <v>37</v>
      </c>
      <c r="B121" s="250" t="s">
        <v>66</v>
      </c>
      <c r="C121" s="779">
        <v>18</v>
      </c>
      <c r="D121" s="182"/>
      <c r="E121" s="182"/>
      <c r="F121" s="277"/>
      <c r="G121" s="170"/>
      <c r="H121" s="170"/>
      <c r="I121" s="170"/>
      <c r="J121" s="170"/>
      <c r="K121" s="139" t="str">
        <f>IF(C121&gt;C104,"Check! Cell C121 cannot be greater than total in Part 1b (cell C104)","")</f>
        <v/>
      </c>
    </row>
    <row r="122" spans="1:11" x14ac:dyDescent="0.2">
      <c r="A122" s="278"/>
      <c r="B122" s="279"/>
      <c r="C122" s="280"/>
      <c r="D122" s="182"/>
      <c r="E122" s="182"/>
      <c r="F122" s="277"/>
      <c r="G122" s="170"/>
      <c r="H122" s="170"/>
      <c r="I122" s="170"/>
      <c r="J122" s="170"/>
      <c r="K122" s="139" t="str">
        <f>IF(C123&gt;C119,"Check! cell C123 cannot be greater than cell C119.","")</f>
        <v/>
      </c>
    </row>
    <row r="123" spans="1:11" ht="81.75" customHeight="1" x14ac:dyDescent="0.2">
      <c r="A123" s="254">
        <v>38</v>
      </c>
      <c r="B123" s="250" t="s">
        <v>117</v>
      </c>
      <c r="C123" s="779">
        <v>0</v>
      </c>
      <c r="D123" s="182"/>
      <c r="E123" s="182"/>
      <c r="F123" s="182"/>
      <c r="G123" s="170"/>
      <c r="H123" s="170"/>
      <c r="I123" s="170"/>
      <c r="J123" s="170"/>
      <c r="K123" s="139" t="str">
        <f>IF(C123&gt;C106,"Check! Cell C123 cannot be greater than cell C106.","")</f>
        <v/>
      </c>
    </row>
    <row r="124" spans="1:11" x14ac:dyDescent="0.2">
      <c r="A124" s="186"/>
      <c r="B124" s="997" t="s">
        <v>51</v>
      </c>
      <c r="C124" s="1017"/>
      <c r="D124" s="1017"/>
      <c r="E124" s="1017"/>
      <c r="F124" s="1017"/>
      <c r="G124" s="1017"/>
      <c r="H124" s="1017"/>
      <c r="I124" s="187"/>
      <c r="J124" s="170"/>
      <c r="K124" s="139" t="str">
        <f>IF(OR(C119="", C120="", C121="", C123=""),"Not all fields have been entered, please revisit Part 1C: Number of pregnant women setting a quit date and outcome at 4 week follow-up","")</f>
        <v/>
      </c>
    </row>
    <row r="125" spans="1:11" x14ac:dyDescent="0.2">
      <c r="A125" s="186"/>
      <c r="B125" s="985" t="s">
        <v>169</v>
      </c>
      <c r="C125" s="985"/>
      <c r="D125" s="985"/>
      <c r="E125" s="985"/>
      <c r="F125" s="985"/>
      <c r="G125" s="985"/>
      <c r="H125" s="985"/>
      <c r="I125" s="187"/>
      <c r="J125" s="170"/>
      <c r="K125" s="139"/>
    </row>
    <row r="126" spans="1:11" ht="12.75" customHeight="1" x14ac:dyDescent="0.2">
      <c r="A126" s="186"/>
      <c r="B126" s="985" t="s">
        <v>168</v>
      </c>
      <c r="C126" s="985"/>
      <c r="D126" s="985"/>
      <c r="E126" s="985"/>
      <c r="F126" s="985"/>
      <c r="G126" s="985"/>
      <c r="H126" s="985"/>
      <c r="I126" s="187"/>
      <c r="J126" s="170"/>
      <c r="K126" s="140"/>
    </row>
    <row r="127" spans="1:11" ht="12.75" customHeight="1" x14ac:dyDescent="0.2">
      <c r="A127" s="186"/>
      <c r="B127" s="272"/>
      <c r="C127" s="281"/>
      <c r="D127" s="281"/>
      <c r="E127" s="281"/>
      <c r="F127" s="281"/>
      <c r="G127" s="281"/>
      <c r="H127" s="281"/>
      <c r="I127" s="187"/>
      <c r="J127" s="170"/>
      <c r="K127" s="139"/>
    </row>
    <row r="128" spans="1:11" ht="12.75" customHeight="1" x14ac:dyDescent="0.2">
      <c r="A128" s="186"/>
      <c r="B128" s="272"/>
      <c r="C128" s="281"/>
      <c r="D128" s="281"/>
      <c r="E128" s="281"/>
      <c r="F128" s="281"/>
      <c r="G128" s="281"/>
      <c r="H128" s="281"/>
      <c r="I128" s="187"/>
      <c r="J128" s="170"/>
      <c r="K128" s="139"/>
    </row>
    <row r="129" spans="1:11" ht="12.75" customHeight="1" x14ac:dyDescent="0.2">
      <c r="A129" s="186"/>
      <c r="B129" s="272"/>
      <c r="C129" s="281"/>
      <c r="D129" s="281"/>
      <c r="E129" s="281"/>
      <c r="F129" s="281"/>
      <c r="G129" s="281"/>
      <c r="H129" s="281"/>
      <c r="I129" s="187"/>
      <c r="J129" s="170"/>
      <c r="K129" s="139"/>
    </row>
    <row r="130" spans="1:11" ht="12.75" customHeight="1" x14ac:dyDescent="0.2">
      <c r="A130" s="186"/>
      <c r="B130" s="272"/>
      <c r="C130" s="281"/>
      <c r="D130" s="281"/>
      <c r="E130" s="281"/>
      <c r="F130" s="281"/>
      <c r="G130" s="281"/>
      <c r="H130" s="281"/>
      <c r="I130" s="187"/>
      <c r="J130" s="170"/>
      <c r="K130" s="139"/>
    </row>
    <row r="131" spans="1:11" ht="14.25" x14ac:dyDescent="0.2">
      <c r="A131" s="186"/>
      <c r="B131" s="171" t="s">
        <v>179</v>
      </c>
      <c r="C131" s="271"/>
      <c r="D131" s="271"/>
      <c r="E131" s="271"/>
      <c r="F131" s="271"/>
      <c r="G131" s="271"/>
      <c r="H131" s="221"/>
      <c r="I131" s="221"/>
      <c r="J131" s="170"/>
      <c r="K131" s="139"/>
    </row>
    <row r="132" spans="1:11" x14ac:dyDescent="0.2">
      <c r="A132" s="186"/>
      <c r="B132" s="171"/>
      <c r="C132" s="196" t="s">
        <v>76</v>
      </c>
      <c r="D132" s="196" t="s">
        <v>77</v>
      </c>
      <c r="E132" s="271"/>
      <c r="F132" s="271"/>
      <c r="G132" s="271"/>
      <c r="H132" s="221"/>
      <c r="I132" s="221"/>
      <c r="J132" s="170"/>
      <c r="K132" s="139"/>
    </row>
    <row r="133" spans="1:11" ht="36" x14ac:dyDescent="0.2">
      <c r="A133" s="186"/>
      <c r="B133" s="282"/>
      <c r="C133" s="201" t="s">
        <v>78</v>
      </c>
      <c r="D133" s="201" t="s">
        <v>79</v>
      </c>
      <c r="E133" s="271"/>
      <c r="F133" s="271"/>
      <c r="G133" s="271"/>
      <c r="H133" s="221"/>
      <c r="I133" s="221"/>
      <c r="J133" s="170"/>
      <c r="K133" s="139"/>
    </row>
    <row r="134" spans="1:11" x14ac:dyDescent="0.2">
      <c r="A134" s="186"/>
      <c r="B134" s="180"/>
      <c r="C134" s="271"/>
      <c r="D134" s="271"/>
      <c r="E134" s="271"/>
      <c r="F134" s="271"/>
      <c r="G134" s="271"/>
      <c r="H134" s="221"/>
      <c r="I134" s="221"/>
      <c r="J134" s="170"/>
      <c r="K134" s="139"/>
    </row>
    <row r="135" spans="1:11" ht="40.5" customHeight="1" x14ac:dyDescent="0.2">
      <c r="A135" s="283">
        <v>39</v>
      </c>
      <c r="B135" s="284" t="s">
        <v>104</v>
      </c>
      <c r="C135" s="779">
        <v>129</v>
      </c>
      <c r="D135" s="779">
        <v>60</v>
      </c>
      <c r="E135" s="170"/>
      <c r="F135" s="267"/>
      <c r="G135" s="264"/>
      <c r="H135" s="264"/>
      <c r="I135" s="264"/>
      <c r="J135" s="264"/>
      <c r="K135" s="150" t="str">
        <f>IF(D135&gt;C135,CONCATENATE("Check! Cell D",ROW()&amp;" cannot be greater than C",ROW()),"")</f>
        <v/>
      </c>
    </row>
    <row r="136" spans="1:11" x14ac:dyDescent="0.2">
      <c r="A136" s="186"/>
      <c r="B136" s="985" t="s">
        <v>51</v>
      </c>
      <c r="C136" s="985"/>
      <c r="D136" s="985"/>
      <c r="E136" s="985"/>
      <c r="F136" s="985"/>
      <c r="G136" s="985"/>
      <c r="H136" s="985"/>
      <c r="I136" s="221"/>
      <c r="J136" s="170"/>
      <c r="K136" s="139" t="str">
        <f>IF(OR(C135&gt;E79,D135&gt;H79 ),"Cell C135 cannot be greater than Cell E79 and Cell D135 cannot be greater than Cell H79","")</f>
        <v/>
      </c>
    </row>
    <row r="137" spans="1:11" x14ac:dyDescent="0.2">
      <c r="A137" s="186"/>
      <c r="B137" s="985" t="s">
        <v>170</v>
      </c>
      <c r="C137" s="985"/>
      <c r="D137" s="985"/>
      <c r="E137" s="985"/>
      <c r="F137" s="985"/>
      <c r="G137" s="985"/>
      <c r="H137" s="985"/>
      <c r="I137" s="187"/>
      <c r="J137" s="170"/>
      <c r="K137" s="139" t="str">
        <f>IF(OR(C135="", D135=""),"Not all fields have been entered, please revisit Part 1D Number of people setting a quit date and successful quitters receiving free prescriptions","")</f>
        <v/>
      </c>
    </row>
    <row r="138" spans="1:11" x14ac:dyDescent="0.2">
      <c r="A138" s="186"/>
      <c r="B138" s="985" t="s">
        <v>171</v>
      </c>
      <c r="C138" s="985"/>
      <c r="D138" s="985"/>
      <c r="E138" s="985"/>
      <c r="F138" s="985"/>
      <c r="G138" s="985"/>
      <c r="H138" s="985"/>
      <c r="I138" s="187"/>
      <c r="J138" s="170"/>
      <c r="K138" s="140"/>
    </row>
    <row r="139" spans="1:11" x14ac:dyDescent="0.2">
      <c r="A139" s="186"/>
      <c r="B139" s="997"/>
      <c r="C139" s="998"/>
      <c r="D139" s="998"/>
      <c r="E139" s="998"/>
      <c r="F139" s="998"/>
      <c r="G139" s="998"/>
      <c r="H139" s="998"/>
      <c r="I139" s="187"/>
      <c r="J139" s="170"/>
      <c r="K139" s="139"/>
    </row>
    <row r="140" spans="1:11" x14ac:dyDescent="0.2">
      <c r="A140" s="186"/>
      <c r="B140" s="285"/>
      <c r="C140" s="187"/>
      <c r="D140" s="187"/>
      <c r="E140" s="187"/>
      <c r="F140" s="187"/>
      <c r="G140" s="187"/>
      <c r="H140" s="187"/>
      <c r="I140" s="187"/>
      <c r="J140" s="170"/>
      <c r="K140" s="139"/>
    </row>
    <row r="141" spans="1:11" x14ac:dyDescent="0.2">
      <c r="A141" s="186"/>
      <c r="B141" s="180"/>
      <c r="C141" s="271"/>
      <c r="D141" s="271"/>
      <c r="E141" s="271"/>
      <c r="F141" s="271"/>
      <c r="G141" s="271"/>
      <c r="H141" s="221"/>
      <c r="I141" s="221"/>
      <c r="J141" s="170"/>
      <c r="K141" s="139"/>
    </row>
    <row r="142" spans="1:11" ht="14.25" x14ac:dyDescent="0.2">
      <c r="A142" s="170"/>
      <c r="B142" s="176" t="s">
        <v>180</v>
      </c>
      <c r="C142" s="170"/>
      <c r="D142" s="170"/>
      <c r="E142" s="170"/>
      <c r="F142" s="170"/>
      <c r="G142" s="170"/>
      <c r="H142" s="170"/>
      <c r="I142" s="170"/>
      <c r="J142" s="170"/>
      <c r="K142" s="139"/>
    </row>
    <row r="143" spans="1:11" x14ac:dyDescent="0.2">
      <c r="A143" s="170"/>
      <c r="B143" s="170"/>
      <c r="C143" s="196" t="s">
        <v>83</v>
      </c>
      <c r="D143" s="196" t="s">
        <v>84</v>
      </c>
      <c r="E143" s="170"/>
      <c r="F143" s="170"/>
      <c r="G143" s="170"/>
      <c r="H143" s="170"/>
      <c r="I143" s="170"/>
      <c r="J143" s="170"/>
      <c r="K143" s="139"/>
    </row>
    <row r="144" spans="1:11" ht="36" x14ac:dyDescent="0.2">
      <c r="A144" s="170"/>
      <c r="B144" s="282"/>
      <c r="C144" s="201" t="s">
        <v>78</v>
      </c>
      <c r="D144" s="201" t="s">
        <v>79</v>
      </c>
      <c r="E144" s="170"/>
      <c r="F144" s="170"/>
      <c r="G144" s="170"/>
      <c r="H144" s="170"/>
      <c r="I144" s="170"/>
      <c r="J144" s="170"/>
      <c r="K144" s="139"/>
    </row>
    <row r="145" spans="1:11" x14ac:dyDescent="0.2">
      <c r="A145" s="170"/>
      <c r="B145" s="170"/>
      <c r="C145" s="170"/>
      <c r="D145" s="170"/>
      <c r="E145" s="170"/>
      <c r="F145" s="170"/>
      <c r="G145" s="170"/>
      <c r="H145" s="170"/>
      <c r="I145" s="170"/>
      <c r="J145" s="170"/>
      <c r="K145" s="139"/>
    </row>
    <row r="146" spans="1:11" ht="27.75" customHeight="1" x14ac:dyDescent="0.2">
      <c r="A146" s="283">
        <v>40</v>
      </c>
      <c r="B146" s="286" t="s">
        <v>80</v>
      </c>
      <c r="C146" s="779">
        <v>2</v>
      </c>
      <c r="D146" s="779">
        <v>1</v>
      </c>
      <c r="E146" s="170"/>
      <c r="F146" s="170"/>
      <c r="G146" s="170"/>
      <c r="H146" s="170"/>
      <c r="I146" s="170"/>
      <c r="J146" s="170"/>
      <c r="K146" s="139" t="str">
        <f>IF(D146&gt;C146,CONCATENATE("Check! Cell D",ROW()&amp;" cannot be greater than C",ROW()),"")</f>
        <v/>
      </c>
    </row>
    <row r="147" spans="1:11" ht="42" customHeight="1" x14ac:dyDescent="0.2">
      <c r="A147" s="283">
        <v>41</v>
      </c>
      <c r="B147" s="286" t="s">
        <v>109</v>
      </c>
      <c r="C147" s="779">
        <v>22</v>
      </c>
      <c r="D147" s="779">
        <v>8</v>
      </c>
      <c r="E147" s="170"/>
      <c r="F147" s="170"/>
      <c r="G147" s="170"/>
      <c r="H147" s="170"/>
      <c r="I147" s="170"/>
      <c r="J147" s="170"/>
      <c r="K147" s="139" t="str">
        <f t="shared" ref="K147:K155" si="6">IF(D147&gt;C147,CONCATENATE("Check! Cell D",ROW()&amp;" cannot be greater than C",ROW()),"")</f>
        <v/>
      </c>
    </row>
    <row r="148" spans="1:11" ht="27" customHeight="1" x14ac:dyDescent="0.2">
      <c r="A148" s="283">
        <v>42</v>
      </c>
      <c r="B148" s="286" t="s">
        <v>81</v>
      </c>
      <c r="C148" s="779">
        <v>25</v>
      </c>
      <c r="D148" s="779">
        <v>13</v>
      </c>
      <c r="E148" s="170"/>
      <c r="F148" s="170"/>
      <c r="G148" s="170"/>
      <c r="H148" s="170"/>
      <c r="I148" s="170"/>
      <c r="J148" s="170"/>
      <c r="K148" s="139" t="str">
        <f t="shared" si="6"/>
        <v/>
      </c>
    </row>
    <row r="149" spans="1:11" ht="39.75" customHeight="1" x14ac:dyDescent="0.2">
      <c r="A149" s="283">
        <v>43</v>
      </c>
      <c r="B149" s="286" t="s">
        <v>110</v>
      </c>
      <c r="C149" s="779">
        <v>39</v>
      </c>
      <c r="D149" s="779">
        <v>20</v>
      </c>
      <c r="E149" s="170"/>
      <c r="F149" s="170"/>
      <c r="G149" s="170"/>
      <c r="H149" s="170"/>
      <c r="I149" s="170"/>
      <c r="J149" s="170"/>
      <c r="K149" s="139" t="str">
        <f t="shared" si="6"/>
        <v/>
      </c>
    </row>
    <row r="150" spans="1:11" ht="27" customHeight="1" x14ac:dyDescent="0.2">
      <c r="A150" s="283">
        <v>44</v>
      </c>
      <c r="B150" s="286" t="s">
        <v>111</v>
      </c>
      <c r="C150" s="779">
        <v>10</v>
      </c>
      <c r="D150" s="779">
        <v>7</v>
      </c>
      <c r="E150" s="170"/>
      <c r="F150" s="170"/>
      <c r="G150" s="170"/>
      <c r="H150" s="170"/>
      <c r="I150" s="170"/>
      <c r="J150" s="170"/>
      <c r="K150" s="139" t="str">
        <f t="shared" si="6"/>
        <v/>
      </c>
    </row>
    <row r="151" spans="1:11" ht="42" customHeight="1" x14ac:dyDescent="0.2">
      <c r="A151" s="283">
        <v>45</v>
      </c>
      <c r="B151" s="286" t="s">
        <v>112</v>
      </c>
      <c r="C151" s="779">
        <v>16</v>
      </c>
      <c r="D151" s="779">
        <v>10</v>
      </c>
      <c r="E151" s="170"/>
      <c r="F151" s="170"/>
      <c r="G151" s="170"/>
      <c r="H151" s="170"/>
      <c r="I151" s="170"/>
      <c r="J151" s="170"/>
      <c r="K151" s="139" t="str">
        <f t="shared" si="6"/>
        <v/>
      </c>
    </row>
    <row r="152" spans="1:11" ht="27" x14ac:dyDescent="0.2">
      <c r="A152" s="283">
        <v>46</v>
      </c>
      <c r="B152" s="286" t="s">
        <v>113</v>
      </c>
      <c r="C152" s="779">
        <v>15</v>
      </c>
      <c r="D152" s="779">
        <v>10</v>
      </c>
      <c r="E152" s="170"/>
      <c r="F152" s="170"/>
      <c r="G152" s="170"/>
      <c r="H152" s="170"/>
      <c r="I152" s="170"/>
      <c r="J152" s="170"/>
      <c r="K152" s="139" t="str">
        <f t="shared" si="6"/>
        <v/>
      </c>
    </row>
    <row r="153" spans="1:11" ht="27" x14ac:dyDescent="0.2">
      <c r="A153" s="283">
        <v>47</v>
      </c>
      <c r="B153" s="286" t="s">
        <v>114</v>
      </c>
      <c r="C153" s="779">
        <v>59</v>
      </c>
      <c r="D153" s="779">
        <v>26</v>
      </c>
      <c r="E153" s="170"/>
      <c r="F153" s="170"/>
      <c r="G153" s="170"/>
      <c r="H153" s="170"/>
      <c r="I153" s="170"/>
      <c r="J153" s="170"/>
      <c r="K153" s="139" t="str">
        <f t="shared" si="6"/>
        <v/>
      </c>
    </row>
    <row r="154" spans="1:11" ht="12.75" customHeight="1" x14ac:dyDescent="0.2">
      <c r="A154" s="283">
        <v>48</v>
      </c>
      <c r="B154" s="286" t="s">
        <v>122</v>
      </c>
      <c r="C154" s="779">
        <v>0</v>
      </c>
      <c r="D154" s="779">
        <v>0</v>
      </c>
      <c r="E154" s="170"/>
      <c r="F154" s="170"/>
      <c r="G154" s="170"/>
      <c r="H154" s="170"/>
      <c r="I154" s="170"/>
      <c r="J154" s="170"/>
      <c r="K154" s="139" t="str">
        <f t="shared" si="6"/>
        <v/>
      </c>
    </row>
    <row r="155" spans="1:11" ht="13.5" customHeight="1" x14ac:dyDescent="0.2">
      <c r="A155" s="283">
        <v>49</v>
      </c>
      <c r="B155" s="286" t="s">
        <v>108</v>
      </c>
      <c r="C155" s="779">
        <v>27</v>
      </c>
      <c r="D155" s="779">
        <v>10</v>
      </c>
      <c r="E155" s="170"/>
      <c r="F155" s="170"/>
      <c r="G155" s="170"/>
      <c r="H155" s="170"/>
      <c r="I155" s="170"/>
      <c r="J155" s="170"/>
      <c r="K155" s="139" t="str">
        <f t="shared" si="6"/>
        <v/>
      </c>
    </row>
    <row r="156" spans="1:11" ht="54" customHeight="1" x14ac:dyDescent="0.2">
      <c r="A156" s="283">
        <v>50</v>
      </c>
      <c r="B156" s="284" t="s">
        <v>82</v>
      </c>
      <c r="C156" s="287">
        <f>SUM(C146:C155)</f>
        <v>215</v>
      </c>
      <c r="D156" s="287">
        <f>SUM(D146:D155)</f>
        <v>105</v>
      </c>
      <c r="E156" s="170"/>
      <c r="F156" s="170"/>
      <c r="G156" s="170"/>
      <c r="H156" s="170"/>
      <c r="I156" s="170"/>
      <c r="J156" s="170"/>
      <c r="K156" s="139" t="str">
        <f>IF(AND(D156&lt;&gt;H79,C156&lt;&gt;E79),"Check! Cell C156 and Cell D156 must equal totals in Part 1a (cells E79 and H79)",IF(D156&lt;&gt;H79,"Check! Cell D156 must equal total in Part 1a (cell H79)",IF(C156&lt;&gt;E79,"Check! Cell C156 must equal total in Part 1a (cell E79)","")))</f>
        <v/>
      </c>
    </row>
    <row r="157" spans="1:11" x14ac:dyDescent="0.2">
      <c r="A157" s="186"/>
      <c r="B157" s="180"/>
      <c r="C157" s="271"/>
      <c r="D157" s="271"/>
      <c r="E157" s="271"/>
      <c r="F157" s="271"/>
      <c r="G157" s="271"/>
      <c r="H157" s="221"/>
      <c r="I157" s="221"/>
      <c r="J157" s="170"/>
      <c r="K157" s="139" t="str">
        <f>IF(OR(C146="", C147="", C148="", C149="", C150="", C151="", C152="", C153="",C154="", C155="", D146="", D147="", D148="", D149="", D150="", D151="", D152="", D153="", D154="",D155=""),"Not all fields have been entered, please revisit Part 1E: Number of people setting a quit date and successful quitters by socio-economic classification","")</f>
        <v/>
      </c>
    </row>
    <row r="158" spans="1:11" x14ac:dyDescent="0.2">
      <c r="A158" s="170"/>
      <c r="B158" s="180" t="s">
        <v>51</v>
      </c>
      <c r="C158" s="271"/>
      <c r="D158" s="271"/>
      <c r="E158" s="271"/>
      <c r="F158" s="271"/>
      <c r="G158" s="271"/>
      <c r="H158" s="271"/>
      <c r="I158" s="178"/>
      <c r="J158" s="170"/>
      <c r="K158" s="139"/>
    </row>
    <row r="159" spans="1:11" ht="12.75" customHeight="1" x14ac:dyDescent="0.2">
      <c r="A159" s="186"/>
      <c r="B159" s="985" t="s">
        <v>172</v>
      </c>
      <c r="C159" s="985"/>
      <c r="D159" s="985"/>
      <c r="E159" s="985"/>
      <c r="F159" s="985"/>
      <c r="G159" s="985"/>
      <c r="H159" s="985"/>
      <c r="I159" s="178"/>
      <c r="J159" s="170"/>
      <c r="K159" s="139"/>
    </row>
    <row r="160" spans="1:11" x14ac:dyDescent="0.2">
      <c r="A160" s="186"/>
      <c r="B160" s="985" t="s">
        <v>173</v>
      </c>
      <c r="C160" s="985"/>
      <c r="D160" s="985"/>
      <c r="E160" s="985"/>
      <c r="F160" s="985"/>
      <c r="G160" s="985"/>
      <c r="H160" s="985"/>
      <c r="I160" s="178"/>
      <c r="J160" s="170"/>
      <c r="K160" s="139"/>
    </row>
    <row r="161" spans="1:11" ht="27" customHeight="1" x14ac:dyDescent="0.2">
      <c r="A161" s="186"/>
      <c r="B161" s="985" t="s">
        <v>174</v>
      </c>
      <c r="C161" s="985"/>
      <c r="D161" s="985"/>
      <c r="E161" s="985"/>
      <c r="F161" s="985"/>
      <c r="G161" s="985"/>
      <c r="H161" s="985"/>
      <c r="I161" s="178"/>
      <c r="J161" s="170"/>
      <c r="K161" s="139"/>
    </row>
    <row r="162" spans="1:11" x14ac:dyDescent="0.2">
      <c r="A162" s="186"/>
      <c r="B162" s="180" t="s">
        <v>208</v>
      </c>
      <c r="C162" s="271"/>
      <c r="D162" s="271"/>
      <c r="E162" s="271"/>
      <c r="F162" s="271"/>
      <c r="G162" s="271"/>
      <c r="H162" s="221"/>
      <c r="I162" s="221"/>
      <c r="J162" s="170"/>
      <c r="K162" s="139"/>
    </row>
    <row r="163" spans="1:11" x14ac:dyDescent="0.2">
      <c r="A163" s="186"/>
      <c r="B163" s="1020"/>
      <c r="C163" s="1021"/>
      <c r="D163" s="1021"/>
      <c r="E163" s="1021"/>
      <c r="F163" s="1021"/>
      <c r="G163" s="1021"/>
      <c r="H163" s="1021"/>
      <c r="I163" s="178"/>
      <c r="J163" s="170"/>
      <c r="K163" s="139"/>
    </row>
    <row r="164" spans="1:11" x14ac:dyDescent="0.2">
      <c r="A164" s="186"/>
      <c r="B164" s="1021"/>
      <c r="C164" s="1021"/>
      <c r="D164" s="1021"/>
      <c r="E164" s="1021"/>
      <c r="F164" s="1021"/>
      <c r="G164" s="1021"/>
      <c r="H164" s="1021"/>
      <c r="I164" s="178"/>
      <c r="J164" s="170"/>
      <c r="K164" s="139"/>
    </row>
    <row r="165" spans="1:11" ht="27" customHeight="1" x14ac:dyDescent="0.2">
      <c r="A165" s="170"/>
      <c r="B165" s="1021"/>
      <c r="C165" s="1021"/>
      <c r="D165" s="1021"/>
      <c r="E165" s="1021"/>
      <c r="F165" s="1021"/>
      <c r="G165" s="1021"/>
      <c r="H165" s="1021"/>
      <c r="I165" s="178"/>
      <c r="J165" s="170"/>
      <c r="K165" s="139"/>
    </row>
    <row r="166" spans="1:11" x14ac:dyDescent="0.2">
      <c r="A166" s="170"/>
      <c r="B166" s="190"/>
      <c r="C166" s="190"/>
      <c r="D166" s="190"/>
      <c r="E166" s="190"/>
      <c r="F166" s="190"/>
      <c r="G166" s="190"/>
      <c r="H166" s="190"/>
      <c r="I166" s="288"/>
      <c r="J166" s="170"/>
      <c r="K166" s="139"/>
    </row>
    <row r="167" spans="1:11" x14ac:dyDescent="0.2">
      <c r="A167" s="170"/>
      <c r="B167" s="176"/>
      <c r="C167" s="170"/>
      <c r="D167" s="170"/>
      <c r="E167" s="170"/>
      <c r="F167" s="170"/>
      <c r="G167" s="170"/>
      <c r="H167" s="170"/>
      <c r="I167" s="170"/>
      <c r="J167" s="170"/>
      <c r="K167" s="139"/>
    </row>
    <row r="168" spans="1:11" ht="35.25" customHeight="1" x14ac:dyDescent="0.2">
      <c r="A168" s="170"/>
      <c r="B168" s="999" t="s">
        <v>182</v>
      </c>
      <c r="C168" s="1017"/>
      <c r="D168" s="1017"/>
      <c r="E168" s="1017"/>
      <c r="F168" s="1017"/>
      <c r="G168" s="1017"/>
      <c r="H168" s="1017"/>
      <c r="I168" s="170"/>
      <c r="J168" s="170"/>
      <c r="K168" s="139"/>
    </row>
    <row r="169" spans="1:11" x14ac:dyDescent="0.2">
      <c r="A169" s="170"/>
      <c r="B169" s="176"/>
      <c r="C169" s="176"/>
      <c r="D169" s="289"/>
      <c r="E169" s="170"/>
      <c r="F169" s="170"/>
      <c r="G169" s="170"/>
      <c r="H169" s="170"/>
      <c r="I169" s="170"/>
      <c r="J169" s="170"/>
      <c r="K169" s="139"/>
    </row>
    <row r="170" spans="1:11" x14ac:dyDescent="0.2">
      <c r="A170" s="170"/>
      <c r="B170" s="176"/>
      <c r="C170" s="196" t="s">
        <v>85</v>
      </c>
      <c r="D170" s="196" t="s">
        <v>86</v>
      </c>
      <c r="E170" s="170"/>
      <c r="F170" s="170"/>
      <c r="G170" s="170"/>
      <c r="H170" s="170"/>
      <c r="I170" s="170"/>
      <c r="J170" s="170"/>
      <c r="K170" s="139"/>
    </row>
    <row r="171" spans="1:11" s="142" customFormat="1" ht="39" customHeight="1" x14ac:dyDescent="0.2">
      <c r="A171" s="290"/>
      <c r="B171" s="291"/>
      <c r="C171" s="292" t="s">
        <v>78</v>
      </c>
      <c r="D171" s="292" t="s">
        <v>79</v>
      </c>
      <c r="E171" s="293"/>
      <c r="F171" s="293"/>
      <c r="G171" s="293"/>
      <c r="H171" s="293"/>
      <c r="I171" s="293"/>
      <c r="J171" s="293"/>
      <c r="K171" s="154"/>
    </row>
    <row r="172" spans="1:11" x14ac:dyDescent="0.2">
      <c r="A172" s="170"/>
      <c r="B172" s="194"/>
      <c r="C172" s="294"/>
      <c r="D172" s="294"/>
      <c r="E172" s="170"/>
      <c r="F172" s="170"/>
      <c r="G172" s="170"/>
      <c r="H172" s="170"/>
      <c r="I172" s="170"/>
      <c r="J172" s="170"/>
      <c r="K172" s="139"/>
    </row>
    <row r="173" spans="1:11" ht="69" customHeight="1" x14ac:dyDescent="0.2">
      <c r="A173" s="283">
        <v>51</v>
      </c>
      <c r="B173" s="284" t="s">
        <v>184</v>
      </c>
      <c r="C173" s="779">
        <v>20</v>
      </c>
      <c r="D173" s="779">
        <v>8</v>
      </c>
      <c r="E173" s="295"/>
      <c r="F173" s="295"/>
      <c r="G173" s="170"/>
      <c r="H173" s="170"/>
      <c r="I173" s="170"/>
      <c r="J173" s="170"/>
      <c r="K173" s="139" t="str">
        <f t="shared" ref="K173:K182" si="7">IF(D173&gt;C173,CONCATENATE("Check! Cell D",ROW()&amp;" cannot be greater than C",ROW()),"")</f>
        <v/>
      </c>
    </row>
    <row r="174" spans="1:11" ht="65.25" x14ac:dyDescent="0.2">
      <c r="A174" s="283">
        <v>52</v>
      </c>
      <c r="B174" s="284" t="s">
        <v>185</v>
      </c>
      <c r="C174" s="779">
        <v>101</v>
      </c>
      <c r="D174" s="779">
        <v>49</v>
      </c>
      <c r="E174" s="295"/>
      <c r="F174" s="295"/>
      <c r="G174" s="170"/>
      <c r="H174" s="170"/>
      <c r="I174" s="170"/>
      <c r="J174" s="170"/>
      <c r="K174" s="139" t="str">
        <f t="shared" si="7"/>
        <v/>
      </c>
    </row>
    <row r="175" spans="1:11" ht="51" x14ac:dyDescent="0.2">
      <c r="A175" s="283">
        <v>53</v>
      </c>
      <c r="B175" s="284" t="s">
        <v>186</v>
      </c>
      <c r="C175" s="779">
        <v>0</v>
      </c>
      <c r="D175" s="779">
        <v>0</v>
      </c>
      <c r="E175" s="295"/>
      <c r="F175" s="295"/>
      <c r="G175" s="170"/>
      <c r="H175" s="170"/>
      <c r="I175" s="170"/>
      <c r="J175" s="170"/>
      <c r="K175" s="139" t="str">
        <f t="shared" si="7"/>
        <v/>
      </c>
    </row>
    <row r="176" spans="1:11" ht="55.9" customHeight="1" x14ac:dyDescent="0.2">
      <c r="A176" s="283">
        <v>54</v>
      </c>
      <c r="B176" s="284" t="s">
        <v>187</v>
      </c>
      <c r="C176" s="779">
        <v>75</v>
      </c>
      <c r="D176" s="779">
        <v>39</v>
      </c>
      <c r="E176" s="295"/>
      <c r="F176" s="295"/>
      <c r="G176" s="170"/>
      <c r="H176" s="170"/>
      <c r="I176" s="170"/>
      <c r="J176" s="170"/>
      <c r="K176" s="139" t="str">
        <f t="shared" si="7"/>
        <v/>
      </c>
    </row>
    <row r="177" spans="1:11" ht="94.9" customHeight="1" x14ac:dyDescent="0.2">
      <c r="A177" s="283">
        <v>55</v>
      </c>
      <c r="B177" s="284" t="s">
        <v>188</v>
      </c>
      <c r="C177" s="779">
        <v>8</v>
      </c>
      <c r="D177" s="779">
        <v>3</v>
      </c>
      <c r="E177" s="295"/>
      <c r="F177" s="295"/>
      <c r="G177" s="170"/>
      <c r="H177" s="170"/>
      <c r="I177" s="170"/>
      <c r="J177" s="264"/>
      <c r="K177" s="139" t="str">
        <f t="shared" si="7"/>
        <v/>
      </c>
    </row>
    <row r="178" spans="1:11" ht="120" customHeight="1" x14ac:dyDescent="0.2">
      <c r="A178" s="283">
        <v>56</v>
      </c>
      <c r="B178" s="284" t="s">
        <v>189</v>
      </c>
      <c r="C178" s="779">
        <v>8</v>
      </c>
      <c r="D178" s="779">
        <v>6</v>
      </c>
      <c r="E178" s="295"/>
      <c r="F178" s="295"/>
      <c r="G178" s="170"/>
      <c r="H178" s="170"/>
      <c r="I178" s="170"/>
      <c r="J178" s="264"/>
      <c r="K178" s="139" t="str">
        <f t="shared" si="7"/>
        <v/>
      </c>
    </row>
    <row r="179" spans="1:11" ht="157.15" customHeight="1" x14ac:dyDescent="0.2">
      <c r="A179" s="283">
        <v>57</v>
      </c>
      <c r="B179" s="284" t="s">
        <v>190</v>
      </c>
      <c r="C179" s="779">
        <v>0</v>
      </c>
      <c r="D179" s="779">
        <v>0</v>
      </c>
      <c r="E179" s="295"/>
      <c r="F179" s="295"/>
      <c r="G179" s="170"/>
      <c r="H179" s="170"/>
      <c r="I179" s="170"/>
      <c r="J179" s="170"/>
      <c r="K179" s="139" t="str">
        <f t="shared" si="7"/>
        <v/>
      </c>
    </row>
    <row r="180" spans="1:11" ht="91.9" customHeight="1" x14ac:dyDescent="0.2">
      <c r="A180" s="283">
        <v>58</v>
      </c>
      <c r="B180" s="284" t="s">
        <v>191</v>
      </c>
      <c r="C180" s="779">
        <v>0</v>
      </c>
      <c r="D180" s="779">
        <v>0</v>
      </c>
      <c r="E180" s="295"/>
      <c r="F180" s="295"/>
      <c r="G180" s="170"/>
      <c r="H180" s="170"/>
      <c r="I180" s="170"/>
      <c r="J180" s="170"/>
      <c r="K180" s="139" t="str">
        <f t="shared" si="7"/>
        <v/>
      </c>
    </row>
    <row r="181" spans="1:11" ht="106.15" customHeight="1" x14ac:dyDescent="0.2">
      <c r="A181" s="283">
        <v>59</v>
      </c>
      <c r="B181" s="284" t="s">
        <v>192</v>
      </c>
      <c r="C181" s="779">
        <v>2</v>
      </c>
      <c r="D181" s="779">
        <v>0</v>
      </c>
      <c r="E181" s="295"/>
      <c r="F181" s="295"/>
      <c r="G181" s="170"/>
      <c r="H181" s="170"/>
      <c r="I181" s="170"/>
      <c r="J181" s="170"/>
      <c r="K181" s="139" t="str">
        <f t="shared" si="7"/>
        <v/>
      </c>
    </row>
    <row r="182" spans="1:11" ht="56.45" customHeight="1" x14ac:dyDescent="0.2">
      <c r="A182" s="283">
        <v>60</v>
      </c>
      <c r="B182" s="284" t="s">
        <v>193</v>
      </c>
      <c r="C182" s="779">
        <v>1</v>
      </c>
      <c r="D182" s="779">
        <v>0</v>
      </c>
      <c r="E182" s="295"/>
      <c r="F182" s="295"/>
      <c r="G182" s="170"/>
      <c r="H182" s="170"/>
      <c r="I182" s="170"/>
      <c r="J182" s="170"/>
      <c r="K182" s="139" t="str">
        <f t="shared" si="7"/>
        <v/>
      </c>
    </row>
    <row r="183" spans="1:11" ht="54" customHeight="1" x14ac:dyDescent="0.2">
      <c r="A183" s="283">
        <v>61</v>
      </c>
      <c r="B183" s="284" t="s">
        <v>194</v>
      </c>
      <c r="C183" s="252">
        <f>SUM(C173:C182)</f>
        <v>215</v>
      </c>
      <c r="D183" s="252">
        <f>SUM(D173:D182)</f>
        <v>105</v>
      </c>
      <c r="E183" s="170"/>
      <c r="F183" s="267"/>
      <c r="G183" s="264"/>
      <c r="H183" s="264"/>
      <c r="I183" s="264"/>
      <c r="J183" s="264"/>
      <c r="K183" s="139" t="str">
        <f>IF(AND(D183&lt;&gt;H79,C183&lt;&gt;E79),"Check! Cell C183 and Cell D183 must equal totals in Part 1a (cells E79 and H79)",IF(D183&lt;&gt;H79,"Check! Cell D183 must equal total in Part 1a (cell H79)",IF(C183&lt;&gt;E79,"Check! Cell C183 must equal total in Part 1a (cell E79)","")))</f>
        <v/>
      </c>
    </row>
    <row r="184" spans="1:11" x14ac:dyDescent="0.2">
      <c r="A184" s="296"/>
      <c r="B184" s="997" t="s">
        <v>51</v>
      </c>
      <c r="C184" s="997"/>
      <c r="D184" s="997"/>
      <c r="E184" s="997"/>
      <c r="F184" s="997"/>
      <c r="G184" s="997"/>
      <c r="H184" s="997"/>
      <c r="I184" s="297"/>
      <c r="J184" s="170"/>
      <c r="K184" s="139" t="str">
        <f>IF(OR(C173="", C174="", C175="", C176="", C177="", C178="", C179="", C180="", C181="", C182="", D173="", D174="", D175="", D176="", D177="", D178="", D179="", D180="", D181="", D182=""),"Not all fields have been entered, please revisit Part 1F: Number of people setting a quit date and successful quitters by pharmacotherapy treatment received","")</f>
        <v/>
      </c>
    </row>
    <row r="185" spans="1:11" ht="225.6" customHeight="1" x14ac:dyDescent="0.2">
      <c r="A185" s="296"/>
      <c r="B185" s="984" t="s">
        <v>222</v>
      </c>
      <c r="C185" s="985"/>
      <c r="D185" s="985"/>
      <c r="E185" s="985"/>
      <c r="F185" s="985"/>
      <c r="G185" s="985"/>
      <c r="H185" s="985"/>
      <c r="I185" s="297"/>
      <c r="J185" s="170"/>
    </row>
    <row r="186" spans="1:11" ht="12.75" customHeight="1" x14ac:dyDescent="0.2">
      <c r="A186" s="296"/>
      <c r="B186" s="220"/>
      <c r="C186" s="220"/>
      <c r="D186" s="220"/>
      <c r="E186" s="220"/>
      <c r="F186" s="220"/>
      <c r="G186" s="220"/>
      <c r="H186" s="220"/>
      <c r="I186" s="297"/>
      <c r="J186" s="170"/>
      <c r="K186" s="139"/>
    </row>
    <row r="187" spans="1:11" ht="12.75" customHeight="1" x14ac:dyDescent="0.2">
      <c r="A187" s="298"/>
      <c r="B187" s="220"/>
      <c r="C187" s="220"/>
      <c r="D187" s="220"/>
      <c r="E187" s="220"/>
      <c r="F187" s="220"/>
      <c r="G187" s="220"/>
      <c r="H187" s="220"/>
      <c r="I187" s="297"/>
      <c r="J187" s="299"/>
      <c r="K187" s="139"/>
    </row>
    <row r="188" spans="1:11" ht="12.75" customHeight="1" x14ac:dyDescent="0.2">
      <c r="A188" s="298"/>
      <c r="B188" s="220"/>
      <c r="C188" s="220"/>
      <c r="D188" s="220"/>
      <c r="E188" s="220"/>
      <c r="F188" s="220"/>
      <c r="G188" s="220"/>
      <c r="H188" s="220"/>
      <c r="I188" s="297"/>
      <c r="J188" s="299"/>
      <c r="K188" s="139"/>
    </row>
    <row r="189" spans="1:11" ht="12.75" customHeight="1" x14ac:dyDescent="0.2">
      <c r="A189" s="296"/>
      <c r="B189" s="220"/>
      <c r="C189" s="220"/>
      <c r="D189" s="220"/>
      <c r="E189" s="220"/>
      <c r="F189" s="220"/>
      <c r="G189" s="220"/>
      <c r="H189" s="220"/>
      <c r="I189" s="297"/>
      <c r="J189" s="170"/>
      <c r="K189" s="139"/>
    </row>
    <row r="190" spans="1:11" ht="12.75" customHeight="1" x14ac:dyDescent="0.2">
      <c r="A190" s="170"/>
      <c r="B190" s="990"/>
      <c r="C190" s="990"/>
      <c r="D190" s="990"/>
      <c r="E190" s="990"/>
      <c r="F190" s="990"/>
      <c r="G190" s="990"/>
      <c r="H190" s="990"/>
      <c r="I190" s="288"/>
      <c r="J190" s="170"/>
      <c r="K190" s="139"/>
    </row>
    <row r="191" spans="1:11" x14ac:dyDescent="0.2">
      <c r="A191" s="170"/>
      <c r="B191" s="288"/>
      <c r="C191" s="288"/>
      <c r="D191" s="288"/>
      <c r="E191" s="288"/>
      <c r="F191" s="288"/>
      <c r="G191" s="288"/>
      <c r="H191" s="288"/>
      <c r="I191" s="288"/>
      <c r="J191" s="170"/>
      <c r="K191" s="139"/>
    </row>
    <row r="192" spans="1:11" x14ac:dyDescent="0.2">
      <c r="A192" s="170"/>
      <c r="B192" s="1009" t="s">
        <v>181</v>
      </c>
      <c r="C192" s="1009"/>
      <c r="D192" s="1009"/>
      <c r="E192" s="1009"/>
      <c r="F192" s="1009"/>
      <c r="G192" s="1009"/>
      <c r="H192" s="1009"/>
      <c r="I192" s="300"/>
      <c r="J192" s="170"/>
      <c r="K192" s="139"/>
    </row>
    <row r="193" spans="1:11" x14ac:dyDescent="0.2">
      <c r="A193" s="170"/>
      <c r="B193" s="288"/>
      <c r="C193" s="288"/>
      <c r="D193" s="196" t="s">
        <v>87</v>
      </c>
      <c r="E193" s="196" t="s">
        <v>92</v>
      </c>
      <c r="F193" s="288"/>
      <c r="G193" s="1010" t="s">
        <v>93</v>
      </c>
      <c r="H193" s="1022"/>
      <c r="I193" s="301"/>
      <c r="J193" s="170"/>
      <c r="K193" s="139"/>
    </row>
    <row r="194" spans="1:11" s="143" customFormat="1" ht="60.75" customHeight="1" x14ac:dyDescent="0.2">
      <c r="A194" s="302"/>
      <c r="B194" s="1018"/>
      <c r="C194" s="1019"/>
      <c r="D194" s="303" t="s">
        <v>78</v>
      </c>
      <c r="E194" s="303" t="s">
        <v>79</v>
      </c>
      <c r="F194" s="304"/>
      <c r="G194" s="1012" t="s">
        <v>105</v>
      </c>
      <c r="H194" s="1013"/>
      <c r="I194" s="305"/>
      <c r="J194" s="302"/>
      <c r="K194" s="155"/>
    </row>
    <row r="195" spans="1:11" x14ac:dyDescent="0.2">
      <c r="A195" s="170"/>
      <c r="B195" s="306"/>
      <c r="C195" s="306"/>
      <c r="D195" s="306"/>
      <c r="E195" s="288"/>
      <c r="F195" s="288"/>
      <c r="G195" s="288"/>
      <c r="H195" s="288"/>
      <c r="I195" s="288"/>
      <c r="J195" s="170"/>
      <c r="K195" s="139"/>
    </row>
    <row r="196" spans="1:11" ht="60" customHeight="1" x14ac:dyDescent="0.2">
      <c r="A196" s="283">
        <v>62</v>
      </c>
      <c r="B196" s="976" t="s">
        <v>123</v>
      </c>
      <c r="C196" s="977"/>
      <c r="D196" s="779">
        <v>0</v>
      </c>
      <c r="E196" s="779">
        <v>0</v>
      </c>
      <c r="F196" s="307"/>
      <c r="G196" s="980"/>
      <c r="H196" s="1024"/>
      <c r="I196" s="308"/>
      <c r="J196" s="766"/>
      <c r="K196" s="134" t="str">
        <f t="shared" ref="K196:K201" si="8">IF(OR(D196="", D196=0, E196=""),"",IF(AND(OR(((E196/D196)*100)&lt;35,((E196/D196)*100)&gt;70),D196&gt;=20,G196=""),CONCATENATE("Check! Quit rate is "&amp;(ROUND((E196/D196)*100,0))&amp;"% which is outside of the expected range (35% to 70%). Please correct or enter an exception reason in G",ROW()),""))</f>
        <v/>
      </c>
    </row>
    <row r="197" spans="1:11" ht="60" customHeight="1" x14ac:dyDescent="0.2">
      <c r="A197" s="283">
        <v>63</v>
      </c>
      <c r="B197" s="976" t="s">
        <v>89</v>
      </c>
      <c r="C197" s="977"/>
      <c r="D197" s="779">
        <v>0</v>
      </c>
      <c r="E197" s="779">
        <v>0</v>
      </c>
      <c r="F197" s="307"/>
      <c r="G197" s="980"/>
      <c r="H197" s="981"/>
      <c r="I197" s="308"/>
      <c r="J197" s="766" t="b">
        <v>1</v>
      </c>
      <c r="K197" s="134" t="str">
        <f t="shared" si="8"/>
        <v/>
      </c>
    </row>
    <row r="198" spans="1:11" ht="60" customHeight="1" x14ac:dyDescent="0.2">
      <c r="A198" s="283">
        <v>64</v>
      </c>
      <c r="B198" s="976" t="s">
        <v>90</v>
      </c>
      <c r="C198" s="977"/>
      <c r="D198" s="779">
        <v>2</v>
      </c>
      <c r="E198" s="779">
        <v>1</v>
      </c>
      <c r="F198" s="307"/>
      <c r="G198" s="980"/>
      <c r="H198" s="981"/>
      <c r="I198" s="308"/>
      <c r="J198" s="766"/>
      <c r="K198" s="134" t="str">
        <f t="shared" si="8"/>
        <v/>
      </c>
    </row>
    <row r="199" spans="1:11" ht="60" customHeight="1" x14ac:dyDescent="0.2">
      <c r="A199" s="283">
        <v>65</v>
      </c>
      <c r="B199" s="976" t="s">
        <v>102</v>
      </c>
      <c r="C199" s="977"/>
      <c r="D199" s="779">
        <v>141</v>
      </c>
      <c r="E199" s="779">
        <v>71</v>
      </c>
      <c r="F199" s="307"/>
      <c r="G199" s="980"/>
      <c r="H199" s="981"/>
      <c r="I199" s="308"/>
      <c r="J199" s="766" t="b">
        <v>1</v>
      </c>
      <c r="K199" s="134" t="str">
        <f t="shared" si="8"/>
        <v/>
      </c>
    </row>
    <row r="200" spans="1:11" ht="60" customHeight="1" x14ac:dyDescent="0.2">
      <c r="A200" s="283">
        <v>66</v>
      </c>
      <c r="B200" s="976" t="s">
        <v>103</v>
      </c>
      <c r="C200" s="977"/>
      <c r="D200" s="779">
        <v>0</v>
      </c>
      <c r="E200" s="779">
        <v>0</v>
      </c>
      <c r="F200" s="307"/>
      <c r="G200" s="980"/>
      <c r="H200" s="981"/>
      <c r="I200" s="308"/>
      <c r="J200" s="766" t="b">
        <v>1</v>
      </c>
      <c r="K200" s="134" t="str">
        <f t="shared" si="8"/>
        <v/>
      </c>
    </row>
    <row r="201" spans="1:11" ht="60" customHeight="1" x14ac:dyDescent="0.2">
      <c r="A201" s="283">
        <v>67</v>
      </c>
      <c r="B201" s="976" t="s">
        <v>101</v>
      </c>
      <c r="C201" s="977"/>
      <c r="D201" s="779">
        <v>72</v>
      </c>
      <c r="E201" s="779">
        <v>33</v>
      </c>
      <c r="F201" s="307"/>
      <c r="G201" s="980"/>
      <c r="H201" s="981"/>
      <c r="I201" s="308"/>
      <c r="J201" s="766" t="b">
        <v>1</v>
      </c>
      <c r="K201" s="134" t="str">
        <f t="shared" si="8"/>
        <v/>
      </c>
    </row>
    <row r="202" spans="1:11" x14ac:dyDescent="0.2">
      <c r="A202" s="170"/>
      <c r="B202" s="288"/>
      <c r="C202" s="288"/>
      <c r="D202" s="309"/>
      <c r="E202" s="309"/>
      <c r="F202" s="307"/>
      <c r="G202" s="288"/>
      <c r="H202" s="288"/>
      <c r="I202" s="288"/>
      <c r="J202" s="766"/>
      <c r="K202" s="895"/>
    </row>
    <row r="203" spans="1:11" x14ac:dyDescent="0.2">
      <c r="A203" s="170"/>
      <c r="B203" s="310" t="s">
        <v>91</v>
      </c>
      <c r="C203" s="288"/>
      <c r="D203" s="309"/>
      <c r="E203" s="309"/>
      <c r="F203" s="307"/>
      <c r="G203" s="288"/>
      <c r="H203" s="288"/>
      <c r="I203" s="288"/>
      <c r="J203" s="766"/>
      <c r="K203" s="895"/>
    </row>
    <row r="204" spans="1:11" ht="60" customHeight="1" x14ac:dyDescent="0.2">
      <c r="A204" s="283">
        <v>68</v>
      </c>
      <c r="B204" s="988" t="s">
        <v>322</v>
      </c>
      <c r="C204" s="989"/>
      <c r="D204" s="779">
        <v>0</v>
      </c>
      <c r="E204" s="779">
        <v>0</v>
      </c>
      <c r="F204" s="307"/>
      <c r="G204" s="980"/>
      <c r="H204" s="981"/>
      <c r="I204" s="308"/>
      <c r="J204" s="766"/>
      <c r="K204" s="896" t="str">
        <f>IF(AND(OR(D204&lt;&gt;"", E204&lt;&gt;""),B204=""),CONCATENATE("Please enter an intervention setting in B",ROW()),IF(OR(D204="", D204=0, E204=""),"", IF(AND(OR(((E204/D204)*100)&lt;35,((E204/D204)*100)&gt;70),D204&gt;=20,G204=""),CONCATENATE("Check! Quit rate is "&amp;(ROUND((E204/D204)*100,0))&amp;"% which is outside of the expected range (35% to 70%). Please correct or enter an exception reason in G",ROW()),"")))</f>
        <v/>
      </c>
    </row>
    <row r="205" spans="1:11" ht="60" customHeight="1" x14ac:dyDescent="0.2">
      <c r="A205" s="283">
        <v>69</v>
      </c>
      <c r="B205" s="988" t="s">
        <v>323</v>
      </c>
      <c r="C205" s="989"/>
      <c r="D205" s="779">
        <v>0</v>
      </c>
      <c r="E205" s="779">
        <v>0</v>
      </c>
      <c r="F205" s="307"/>
      <c r="G205" s="980"/>
      <c r="H205" s="981"/>
      <c r="I205" s="308"/>
      <c r="J205" s="766"/>
      <c r="K205" s="896" t="str">
        <f>IF(AND(OR(D205&lt;&gt;"", E205&lt;&gt;""),B205=""),CONCATENATE("Please enter an intervention setting in B",ROW()),IF(OR(D205="", D205=0, E205=""),"", IF(AND(OR(((E205/D205)*100)&lt;35,((E205/D205)*100)&gt;70),D205&gt;=20,G205=""),CONCATENATE("Check! Quit rate is "&amp;(ROUND((E205/D205)*100,0))&amp;"% which is outside of the expected range (35% to 70%). Please correct or enter an exception reason in G",ROW()),"")))</f>
        <v/>
      </c>
    </row>
    <row r="206" spans="1:11" ht="60" customHeight="1" x14ac:dyDescent="0.2">
      <c r="A206" s="283">
        <v>70</v>
      </c>
      <c r="B206" s="988"/>
      <c r="C206" s="989"/>
      <c r="D206" s="779"/>
      <c r="E206" s="779"/>
      <c r="F206" s="307"/>
      <c r="G206" s="980"/>
      <c r="H206" s="981"/>
      <c r="I206" s="308"/>
      <c r="J206" s="766"/>
      <c r="K206" s="896" t="str">
        <f>IF(AND(OR(D206&lt;&gt;"", E206&lt;&gt;""),B206=""),CONCATENATE("Please enter an intervention setting in B",ROW()),IF(OR(D206="", D206=0, E206=""),"", IF(AND(OR(((E206/D206)*100)&lt;35,((E206/D206)*100)&gt;70),D206&gt;=20,G206=""),CONCATENATE("Check! Quit rate is "&amp;(ROUND((E206/D206)*100,0))&amp;"% which is outside of the expected range (35% to 70%). Please correct or enter an exception reason in G",ROW()),"")))</f>
        <v/>
      </c>
    </row>
    <row r="207" spans="1:11" ht="42.75" customHeight="1" x14ac:dyDescent="0.2">
      <c r="A207" s="283">
        <v>71</v>
      </c>
      <c r="B207" s="1016" t="s">
        <v>82</v>
      </c>
      <c r="C207" s="1016"/>
      <c r="D207" s="311">
        <f>SUM(D206+D205+D204+D201+D200+D199+D198+D197+D196)</f>
        <v>215</v>
      </c>
      <c r="E207" s="311">
        <f>SUM(E206+E205+E204+E201+E200+E199+E198+E197+E196)</f>
        <v>105</v>
      </c>
      <c r="F207" s="288"/>
      <c r="G207" s="312"/>
      <c r="H207" s="312"/>
      <c r="I207" s="288"/>
      <c r="J207" s="767"/>
      <c r="K207" s="139" t="str">
        <f>IF(AND(E207&lt;&gt;H79,D207&lt;&gt;E79),"Check! Cell D207 and Cell E207 must equal totals in Part 1a (cells E79 and H79)",IF(E207&lt;&gt;H79,"Check! Cell E207 must equal total in Part 1a (cell H79)",IF(D207&lt;&gt;E79,"Check! Cell D207 must equal total in Part 1a (cell E79)","")))</f>
        <v/>
      </c>
    </row>
    <row r="208" spans="1:11" x14ac:dyDescent="0.2">
      <c r="A208" s="170"/>
      <c r="B208" s="829" t="s">
        <v>51</v>
      </c>
      <c r="C208" s="891"/>
      <c r="D208" s="891"/>
      <c r="E208" s="891"/>
      <c r="F208" s="891"/>
      <c r="G208" s="891"/>
      <c r="H208" s="891"/>
      <c r="I208" s="288"/>
      <c r="J208" s="767"/>
      <c r="K208" s="139" t="str">
        <f>IF(OR(D196="", D197="", D198="", D199="", D200="", D201="", E196="", E197="", E198="", E199="", E200="", E201=""),"Not all fields have been entered, please revisit Part 1G: Number of people setting a quit date and successful quitters by intervention type","")</f>
        <v/>
      </c>
    </row>
    <row r="209" spans="1:11" ht="56.25" customHeight="1" x14ac:dyDescent="0.2">
      <c r="A209" s="170"/>
      <c r="B209" s="991" t="s">
        <v>176</v>
      </c>
      <c r="C209" s="992"/>
      <c r="D209" s="992"/>
      <c r="E209" s="992"/>
      <c r="F209" s="992"/>
      <c r="G209" s="992"/>
      <c r="H209" s="992"/>
      <c r="I209" s="178"/>
      <c r="J209" s="767"/>
      <c r="K209" s="139"/>
    </row>
    <row r="210" spans="1:11" ht="12.75" customHeight="1" x14ac:dyDescent="0.2">
      <c r="A210" s="170"/>
      <c r="B210" s="313"/>
      <c r="C210" s="220"/>
      <c r="D210" s="220"/>
      <c r="E210" s="220"/>
      <c r="F210" s="220"/>
      <c r="G210" s="220"/>
      <c r="H210" s="220"/>
      <c r="I210" s="178"/>
      <c r="J210" s="767"/>
      <c r="K210" s="139"/>
    </row>
    <row r="211" spans="1:11" x14ac:dyDescent="0.2">
      <c r="A211" s="170"/>
      <c r="B211" s="990"/>
      <c r="C211" s="990"/>
      <c r="D211" s="990"/>
      <c r="E211" s="990"/>
      <c r="F211" s="990"/>
      <c r="G211" s="990"/>
      <c r="H211" s="990"/>
      <c r="I211" s="288"/>
      <c r="J211" s="767"/>
      <c r="K211" s="139"/>
    </row>
    <row r="212" spans="1:11" x14ac:dyDescent="0.2">
      <c r="A212" s="170"/>
      <c r="B212" s="309"/>
      <c r="C212" s="288"/>
      <c r="D212" s="288"/>
      <c r="E212" s="288"/>
      <c r="F212" s="288"/>
      <c r="G212" s="288"/>
      <c r="H212" s="288"/>
      <c r="I212" s="288"/>
      <c r="J212" s="767"/>
      <c r="K212" s="139"/>
    </row>
    <row r="213" spans="1:11" x14ac:dyDescent="0.2">
      <c r="A213" s="170"/>
      <c r="B213" s="1009" t="s">
        <v>183</v>
      </c>
      <c r="C213" s="1009"/>
      <c r="D213" s="1009"/>
      <c r="E213" s="1009"/>
      <c r="F213" s="1009"/>
      <c r="G213" s="1009"/>
      <c r="H213" s="1009"/>
      <c r="I213" s="300"/>
      <c r="J213" s="767"/>
      <c r="K213" s="139"/>
    </row>
    <row r="214" spans="1:11" x14ac:dyDescent="0.2">
      <c r="A214" s="170"/>
      <c r="B214" s="288"/>
      <c r="C214" s="172"/>
      <c r="D214" s="196" t="s">
        <v>94</v>
      </c>
      <c r="E214" s="196" t="s">
        <v>96</v>
      </c>
      <c r="F214" s="314"/>
      <c r="G214" s="1010" t="s">
        <v>100</v>
      </c>
      <c r="H214" s="1011"/>
      <c r="I214" s="301"/>
      <c r="J214" s="767"/>
      <c r="K214" s="139"/>
    </row>
    <row r="215" spans="1:11" ht="61.5" customHeight="1" x14ac:dyDescent="0.2">
      <c r="A215" s="170"/>
      <c r="B215" s="1014"/>
      <c r="C215" s="1015"/>
      <c r="D215" s="201" t="s">
        <v>78</v>
      </c>
      <c r="E215" s="201" t="s">
        <v>79</v>
      </c>
      <c r="F215" s="288"/>
      <c r="G215" s="1012" t="s">
        <v>105</v>
      </c>
      <c r="H215" s="1013"/>
      <c r="I215" s="315"/>
      <c r="J215" s="767"/>
      <c r="K215" s="139"/>
    </row>
    <row r="216" spans="1:11" x14ac:dyDescent="0.2">
      <c r="A216" s="170"/>
      <c r="B216" s="288"/>
      <c r="C216" s="288"/>
      <c r="D216" s="288"/>
      <c r="E216" s="288"/>
      <c r="F216" s="288"/>
      <c r="G216" s="288"/>
      <c r="H216" s="288"/>
      <c r="I216" s="288"/>
      <c r="J216" s="767"/>
      <c r="K216" s="139"/>
    </row>
    <row r="217" spans="1:11" ht="60" customHeight="1" x14ac:dyDescent="0.2">
      <c r="A217" s="283">
        <v>72</v>
      </c>
      <c r="B217" s="976" t="s">
        <v>195</v>
      </c>
      <c r="C217" s="977"/>
      <c r="D217" s="779">
        <v>111</v>
      </c>
      <c r="E217" s="779">
        <v>60</v>
      </c>
      <c r="F217" s="307"/>
      <c r="G217" s="980"/>
      <c r="H217" s="981"/>
      <c r="I217" s="308"/>
      <c r="J217" s="766"/>
      <c r="K217" s="134" t="str">
        <f>IF(OR(D217="", D217=0, E217=""),"",IF(AND(OR(((E217/D217)*100)&lt;35,((E217/D217)*100)&gt;70),D217&gt;=20,G217=""),CONCATENATE("Check! Quit rate is "&amp;(ROUND((E217/D217)*100,0))&amp;"% which is outside of the expected range (35% to 70%). Please correct or enter an exception reason in G",ROW()),""))</f>
        <v/>
      </c>
    </row>
    <row r="218" spans="1:11" ht="75" customHeight="1" x14ac:dyDescent="0.2">
      <c r="A218" s="283">
        <v>73</v>
      </c>
      <c r="B218" s="976" t="s">
        <v>196</v>
      </c>
      <c r="C218" s="977"/>
      <c r="D218" s="779">
        <v>1</v>
      </c>
      <c r="E218" s="779">
        <v>1</v>
      </c>
      <c r="F218" s="307"/>
      <c r="G218" s="980"/>
      <c r="H218" s="981"/>
      <c r="I218" s="308"/>
      <c r="J218" s="766"/>
      <c r="K218" s="134" t="str">
        <f t="shared" ref="K218:K230" si="9">IF(OR(D218="", D218=0, E218=""),"",IF(AND(OR(((E218/D218)*100)&lt;35,((E218/D218)*100)&gt;70),D218&gt;=20,G218=""),CONCATENATE("Check! Quit rate is "&amp;(ROUND((E218/D218)*100,0))&amp;"% which is outside of the expected range (35% to 70%). Please correct or enter an exception reason in G",ROW()),""))</f>
        <v/>
      </c>
    </row>
    <row r="219" spans="1:11" ht="60" customHeight="1" x14ac:dyDescent="0.2">
      <c r="A219" s="283">
        <v>74</v>
      </c>
      <c r="B219" s="976" t="s">
        <v>197</v>
      </c>
      <c r="C219" s="977"/>
      <c r="D219" s="779">
        <v>0</v>
      </c>
      <c r="E219" s="779">
        <v>0</v>
      </c>
      <c r="F219" s="307"/>
      <c r="G219" s="980"/>
      <c r="H219" s="981"/>
      <c r="I219" s="308"/>
      <c r="J219" s="766"/>
      <c r="K219" s="134" t="str">
        <f t="shared" si="9"/>
        <v/>
      </c>
    </row>
    <row r="220" spans="1:11" ht="60" customHeight="1" x14ac:dyDescent="0.2">
      <c r="A220" s="283">
        <v>75</v>
      </c>
      <c r="B220" s="976" t="s">
        <v>198</v>
      </c>
      <c r="C220" s="977"/>
      <c r="D220" s="779">
        <v>0</v>
      </c>
      <c r="E220" s="779">
        <v>0</v>
      </c>
      <c r="F220" s="307"/>
      <c r="G220" s="980"/>
      <c r="H220" s="981"/>
      <c r="I220" s="308"/>
      <c r="J220" s="766"/>
      <c r="K220" s="134" t="str">
        <f t="shared" si="9"/>
        <v/>
      </c>
    </row>
    <row r="221" spans="1:11" ht="60" customHeight="1" x14ac:dyDescent="0.2">
      <c r="A221" s="283">
        <v>76</v>
      </c>
      <c r="B221" s="976" t="s">
        <v>199</v>
      </c>
      <c r="C221" s="977"/>
      <c r="D221" s="779">
        <v>2</v>
      </c>
      <c r="E221" s="779">
        <v>2</v>
      </c>
      <c r="F221" s="307"/>
      <c r="G221" s="980"/>
      <c r="H221" s="981"/>
      <c r="I221" s="308"/>
      <c r="J221" s="766"/>
      <c r="K221" s="134" t="str">
        <f t="shared" si="9"/>
        <v/>
      </c>
    </row>
    <row r="222" spans="1:11" ht="60" customHeight="1" x14ac:dyDescent="0.2">
      <c r="A222" s="283">
        <v>77</v>
      </c>
      <c r="B222" s="976" t="s">
        <v>200</v>
      </c>
      <c r="C222" s="977"/>
      <c r="D222" s="779">
        <v>0</v>
      </c>
      <c r="E222" s="779">
        <v>0</v>
      </c>
      <c r="F222" s="307"/>
      <c r="G222" s="980"/>
      <c r="H222" s="981"/>
      <c r="I222" s="308"/>
      <c r="J222" s="766"/>
      <c r="K222" s="134" t="str">
        <f t="shared" si="9"/>
        <v/>
      </c>
    </row>
    <row r="223" spans="1:11" ht="60" customHeight="1" x14ac:dyDescent="0.2">
      <c r="A223" s="283">
        <v>78</v>
      </c>
      <c r="B223" s="976" t="s">
        <v>201</v>
      </c>
      <c r="C223" s="977"/>
      <c r="D223" s="779">
        <v>99</v>
      </c>
      <c r="E223" s="779">
        <v>41</v>
      </c>
      <c r="F223" s="307"/>
      <c r="G223" s="980"/>
      <c r="H223" s="981"/>
      <c r="I223" s="308"/>
      <c r="J223" s="766"/>
      <c r="K223" s="134" t="str">
        <f t="shared" si="9"/>
        <v/>
      </c>
    </row>
    <row r="224" spans="1:11" ht="60" customHeight="1" x14ac:dyDescent="0.2">
      <c r="A224" s="283">
        <v>79</v>
      </c>
      <c r="B224" s="976" t="s">
        <v>202</v>
      </c>
      <c r="C224" s="977"/>
      <c r="D224" s="779">
        <v>0</v>
      </c>
      <c r="E224" s="779">
        <v>0</v>
      </c>
      <c r="F224" s="307"/>
      <c r="G224" s="980"/>
      <c r="H224" s="981"/>
      <c r="I224" s="308"/>
      <c r="J224" s="766"/>
      <c r="K224" s="134" t="str">
        <f t="shared" si="9"/>
        <v/>
      </c>
    </row>
    <row r="225" spans="1:11" ht="60" customHeight="1" x14ac:dyDescent="0.2">
      <c r="A225" s="283">
        <v>80</v>
      </c>
      <c r="B225" s="976" t="s">
        <v>203</v>
      </c>
      <c r="C225" s="977"/>
      <c r="D225" s="779">
        <v>1</v>
      </c>
      <c r="E225" s="779">
        <v>1</v>
      </c>
      <c r="F225" s="307"/>
      <c r="G225" s="980"/>
      <c r="H225" s="981"/>
      <c r="I225" s="308"/>
      <c r="J225" s="766"/>
      <c r="K225" s="134" t="str">
        <f t="shared" si="9"/>
        <v/>
      </c>
    </row>
    <row r="226" spans="1:11" ht="60" customHeight="1" x14ac:dyDescent="0.2">
      <c r="A226" s="283">
        <v>81</v>
      </c>
      <c r="B226" s="976" t="s">
        <v>204</v>
      </c>
      <c r="C226" s="977"/>
      <c r="D226" s="779">
        <v>1</v>
      </c>
      <c r="E226" s="779">
        <v>0</v>
      </c>
      <c r="F226" s="307"/>
      <c r="G226" s="980"/>
      <c r="H226" s="981"/>
      <c r="I226" s="308"/>
      <c r="J226" s="766" t="b">
        <v>1</v>
      </c>
      <c r="K226" s="134" t="str">
        <f t="shared" si="9"/>
        <v/>
      </c>
    </row>
    <row r="227" spans="1:11" ht="60" customHeight="1" x14ac:dyDescent="0.2">
      <c r="A227" s="283">
        <v>82</v>
      </c>
      <c r="B227" s="976" t="s">
        <v>205</v>
      </c>
      <c r="C227" s="977"/>
      <c r="D227" s="779">
        <v>0</v>
      </c>
      <c r="E227" s="779">
        <v>0</v>
      </c>
      <c r="F227" s="307"/>
      <c r="G227" s="980"/>
      <c r="H227" s="981"/>
      <c r="I227" s="308"/>
      <c r="J227" s="766"/>
      <c r="K227" s="134" t="str">
        <f t="shared" si="9"/>
        <v/>
      </c>
    </row>
    <row r="228" spans="1:11" ht="60" customHeight="1" x14ac:dyDescent="0.2">
      <c r="A228" s="283">
        <v>83</v>
      </c>
      <c r="B228" s="976" t="s">
        <v>206</v>
      </c>
      <c r="C228" s="977"/>
      <c r="D228" s="779">
        <v>0</v>
      </c>
      <c r="E228" s="779">
        <v>0</v>
      </c>
      <c r="F228" s="307"/>
      <c r="G228" s="980"/>
      <c r="H228" s="981"/>
      <c r="I228" s="308"/>
      <c r="J228" s="766"/>
      <c r="K228" s="134" t="str">
        <f t="shared" si="9"/>
        <v/>
      </c>
    </row>
    <row r="229" spans="1:11" ht="60" customHeight="1" x14ac:dyDescent="0.2">
      <c r="A229" s="283">
        <v>84</v>
      </c>
      <c r="B229" s="976" t="s">
        <v>207</v>
      </c>
      <c r="C229" s="977"/>
      <c r="D229" s="779">
        <v>0</v>
      </c>
      <c r="E229" s="779">
        <v>0</v>
      </c>
      <c r="F229" s="307"/>
      <c r="G229" s="980"/>
      <c r="H229" s="981"/>
      <c r="I229" s="308"/>
      <c r="J229" s="766"/>
      <c r="K229" s="134" t="str">
        <f>IF(OR(D229="", D229=0, E229=""),"",IF(AND(OR(((E229/D229)*100)&lt;35,((E229/D229)*100)&gt;70),D229&gt;=20,G229=""),CONCATENATE("Check! Quit rate is "&amp;(ROUND((E229/D229)*100,0))&amp;"% which is outside of the expected range (35% to 70%). Please correct or enter an exception reason in G",ROW()),""))</f>
        <v/>
      </c>
    </row>
    <row r="230" spans="1:11" x14ac:dyDescent="0.2">
      <c r="A230" s="170"/>
      <c r="B230" s="288"/>
      <c r="C230" s="288"/>
      <c r="D230" s="316"/>
      <c r="E230" s="316"/>
      <c r="F230" s="317"/>
      <c r="G230" s="306"/>
      <c r="H230" s="288"/>
      <c r="I230" s="288"/>
      <c r="J230" s="766"/>
      <c r="K230" s="134" t="str">
        <f t="shared" si="9"/>
        <v/>
      </c>
    </row>
    <row r="231" spans="1:11" x14ac:dyDescent="0.2">
      <c r="A231" s="170"/>
      <c r="B231" s="310" t="s">
        <v>91</v>
      </c>
      <c r="C231" s="310"/>
      <c r="D231" s="316"/>
      <c r="E231" s="316"/>
      <c r="F231" s="317"/>
      <c r="G231" s="306"/>
      <c r="H231" s="288"/>
      <c r="I231" s="288"/>
      <c r="J231" s="766"/>
      <c r="K231" s="897"/>
    </row>
    <row r="232" spans="1:11" ht="60" customHeight="1" x14ac:dyDescent="0.2">
      <c r="A232" s="283">
        <v>85</v>
      </c>
      <c r="B232" s="988" t="s">
        <v>322</v>
      </c>
      <c r="C232" s="989"/>
      <c r="D232" s="779">
        <v>0</v>
      </c>
      <c r="E232" s="779">
        <v>0</v>
      </c>
      <c r="F232" s="307"/>
      <c r="G232" s="980"/>
      <c r="H232" s="981"/>
      <c r="I232" s="308"/>
      <c r="J232" s="766"/>
      <c r="K232" s="896" t="str">
        <f>IF(AND(OR(D232&lt;&gt;"", E232&lt;&gt;""),B232=""),CONCATENATE("Please enter an intervention setting in B",ROW()),IF(OR(D232="", D232=0, E232=""),"", IF(AND(OR(((E232/D232)*100)&lt;35,((E232/D232)*100)&gt;70),D232&gt;=20,G232=""),CONCATENATE("Check! Quit rate is "&amp;(ROUND((E232/D232)*100,0))&amp;"% which is outside of the expected range (35% to 70%). Please correct or enter an exception reason in G",ROW()),"")))</f>
        <v/>
      </c>
    </row>
    <row r="233" spans="1:11" ht="60" customHeight="1" x14ac:dyDescent="0.2">
      <c r="A233" s="283">
        <v>86</v>
      </c>
      <c r="B233" s="988" t="s">
        <v>324</v>
      </c>
      <c r="C233" s="989"/>
      <c r="D233" s="779">
        <v>0</v>
      </c>
      <c r="E233" s="779">
        <v>0</v>
      </c>
      <c r="F233" s="307"/>
      <c r="G233" s="980"/>
      <c r="H233" s="981"/>
      <c r="I233" s="308"/>
      <c r="J233" s="766"/>
      <c r="K233" s="896" t="str">
        <f>IF(AND(OR(D233&lt;&gt;"", E233&lt;&gt;""),B233=""),CONCATENATE("Please enter an intervention setting in B",ROW()),IF(OR(D233="", D233=0, E233=""),"", IF(AND(OR(((E233/D233)*100)&lt;35,((E233/D233)*100)&gt;70),D233&gt;=20,G233=""),CONCATENATE("Check! Quit rate is "&amp;(ROUND((E233/D233)*100,0))&amp;"% which is outside of the expected range (35% to 70%). Please correct or enter an exception reason in G",ROW()),"")))</f>
        <v/>
      </c>
    </row>
    <row r="234" spans="1:11" ht="60" customHeight="1" x14ac:dyDescent="0.2">
      <c r="A234" s="283">
        <v>87</v>
      </c>
      <c r="B234" s="988"/>
      <c r="C234" s="989"/>
      <c r="D234" s="779"/>
      <c r="E234" s="779"/>
      <c r="F234" s="307"/>
      <c r="G234" s="980"/>
      <c r="H234" s="981"/>
      <c r="I234" s="308"/>
      <c r="J234" s="766"/>
      <c r="K234" s="896" t="str">
        <f>IF(AND(OR(D234&lt;&gt;"", E234&lt;&gt;""),B234=""),CONCATENATE("Please enter an intervention setting in B",ROW()),IF(OR(D234="", D234=0, E234=""),"", IF(AND(OR(((E234/D234)*100)&lt;35,((E234/D234)*100)&gt;70),D234&gt;=20,G234=""),CONCATENATE("Check! Quit rate is "&amp;(ROUND((E234/D234)*100,0))&amp;"% which is outside of the expected range (35% to 70%). Please correct or enter an exception reason in G",ROW()),"")))</f>
        <v/>
      </c>
    </row>
    <row r="235" spans="1:11" ht="42" customHeight="1" x14ac:dyDescent="0.2">
      <c r="A235" s="283">
        <v>88</v>
      </c>
      <c r="B235" s="986" t="s">
        <v>82</v>
      </c>
      <c r="C235" s="987"/>
      <c r="D235" s="318">
        <f>SUM(D234+D233+D232+D229+D228+D227+D226+D225+D224+D223+D222+D221+D220+D219+D218+D217)</f>
        <v>215</v>
      </c>
      <c r="E235" s="318">
        <f>SUM(E234+E233+E232+E229+E228+E227+E226+E225+E224+E223+E222+E221+E220+E219+E218+E217)</f>
        <v>105</v>
      </c>
      <c r="F235" s="288"/>
      <c r="G235" s="288"/>
      <c r="H235" s="288"/>
      <c r="I235" s="288"/>
      <c r="J235" s="170"/>
      <c r="K235" s="139" t="str">
        <f>IF(AND(E235&lt;&gt;H79,D235&lt;&gt;E79),"Check! Cell D235 and Cell E235 must equal totals in Part 1a (cells E79 and H79)",IF(E235&lt;&gt;H79,"Check! Cell E235 must equal total in Part 1a (cell H79)",IF(D235&lt;&gt;E79,"Check! Cell D235 must equal total in Part 1a (cell E79)","")))</f>
        <v/>
      </c>
    </row>
    <row r="236" spans="1:11" x14ac:dyDescent="0.2">
      <c r="A236" s="170"/>
      <c r="B236" s="829" t="s">
        <v>51</v>
      </c>
      <c r="C236" s="891"/>
      <c r="D236" s="891"/>
      <c r="E236" s="891"/>
      <c r="F236" s="891"/>
      <c r="G236" s="891"/>
      <c r="H236" s="891"/>
      <c r="I236" s="288"/>
      <c r="J236" s="170"/>
      <c r="K236" s="139" t="str">
        <f>IF(OR(D217="",D218="", D219="", D220="", D221="", D222="", D223="", D224="",D225="",D226="",D227="",D228="",D229="",E217="",E218="", E219="", E220="", E221="", E222="", E223="", E224="",E225="",E226="",E227="", E228="", E229=""),"Not all fields have been entered, please revisit Part 1H: Number of people setting a quit date and successful quitters by intervention setting","")</f>
        <v/>
      </c>
    </row>
    <row r="237" spans="1:11" ht="89.45" customHeight="1" x14ac:dyDescent="0.2">
      <c r="A237" s="170"/>
      <c r="B237" s="991" t="s">
        <v>177</v>
      </c>
      <c r="C237" s="992"/>
      <c r="D237" s="992"/>
      <c r="E237" s="992"/>
      <c r="F237" s="992"/>
      <c r="G237" s="992"/>
      <c r="H237" s="992"/>
      <c r="I237" s="192"/>
      <c r="J237" s="170"/>
      <c r="K237" s="139"/>
    </row>
    <row r="238" spans="1:11" ht="12.75" customHeight="1" x14ac:dyDescent="0.2">
      <c r="A238" s="170"/>
      <c r="B238" s="313"/>
      <c r="C238" s="220"/>
      <c r="D238" s="220"/>
      <c r="E238" s="220"/>
      <c r="F238" s="220"/>
      <c r="G238" s="220"/>
      <c r="H238" s="220"/>
      <c r="I238" s="192"/>
      <c r="J238" s="170"/>
      <c r="K238" s="139"/>
    </row>
    <row r="239" spans="1:11" x14ac:dyDescent="0.2">
      <c r="A239" s="170"/>
      <c r="B239" s="990"/>
      <c r="C239" s="990"/>
      <c r="D239" s="990"/>
      <c r="E239" s="990"/>
      <c r="F239" s="990"/>
      <c r="G239" s="990"/>
      <c r="H239" s="990"/>
      <c r="I239" s="288"/>
      <c r="J239" s="170"/>
      <c r="K239" s="139"/>
    </row>
    <row r="240" spans="1:11" x14ac:dyDescent="0.2">
      <c r="A240" s="170"/>
      <c r="B240" s="288"/>
      <c r="C240" s="288"/>
      <c r="D240" s="288"/>
      <c r="E240" s="288"/>
      <c r="F240" s="288"/>
      <c r="G240" s="288"/>
      <c r="H240" s="288"/>
      <c r="I240" s="288"/>
      <c r="J240" s="170"/>
      <c r="K240" s="139"/>
    </row>
    <row r="241" spans="1:11" x14ac:dyDescent="0.2">
      <c r="A241" s="780"/>
      <c r="B241" s="176" t="s">
        <v>95</v>
      </c>
      <c r="C241" s="176"/>
      <c r="D241" s="289"/>
      <c r="E241" s="898"/>
      <c r="F241" s="899"/>
      <c r="G241" s="898"/>
      <c r="H241" s="898"/>
      <c r="I241" s="170"/>
      <c r="J241" s="170"/>
      <c r="K241" s="139"/>
    </row>
    <row r="242" spans="1:11" x14ac:dyDescent="0.2">
      <c r="A242" s="780"/>
      <c r="B242" s="176"/>
      <c r="C242" s="176"/>
      <c r="D242" s="289"/>
      <c r="E242" s="898"/>
      <c r="F242" s="899"/>
      <c r="G242" s="898"/>
      <c r="H242" s="898"/>
      <c r="I242" s="170"/>
      <c r="J242" s="170"/>
      <c r="K242" s="140"/>
    </row>
    <row r="243" spans="1:11" x14ac:dyDescent="0.2">
      <c r="A243" s="780"/>
      <c r="B243" s="176" t="s">
        <v>124</v>
      </c>
      <c r="C243" s="176"/>
      <c r="D243" s="289"/>
      <c r="E243" s="898"/>
      <c r="F243" s="899"/>
      <c r="G243" s="898"/>
      <c r="H243" s="898"/>
      <c r="I243" s="170"/>
      <c r="J243" s="170"/>
      <c r="K243" s="139"/>
    </row>
    <row r="244" spans="1:11" x14ac:dyDescent="0.2">
      <c r="A244" s="782"/>
      <c r="B244" s="900"/>
      <c r="C244" s="196" t="s">
        <v>106</v>
      </c>
      <c r="D244" s="898"/>
      <c r="E244" s="898"/>
      <c r="F244" s="899"/>
      <c r="G244" s="898"/>
      <c r="H244" s="898"/>
      <c r="I244" s="170"/>
      <c r="J244" s="170"/>
      <c r="K244" s="139"/>
    </row>
    <row r="245" spans="1:11" x14ac:dyDescent="0.2">
      <c r="A245" s="782"/>
      <c r="B245" s="901" t="s">
        <v>97</v>
      </c>
      <c r="C245" s="902" t="s">
        <v>98</v>
      </c>
      <c r="D245" s="898"/>
      <c r="E245" s="898"/>
      <c r="F245" s="899"/>
      <c r="G245" s="898"/>
      <c r="H245" s="898"/>
      <c r="I245" s="170"/>
      <c r="J245" s="170"/>
      <c r="K245" s="139"/>
    </row>
    <row r="246" spans="1:11" x14ac:dyDescent="0.2">
      <c r="A246" s="781"/>
      <c r="B246" s="903"/>
      <c r="C246" s="898"/>
      <c r="D246" s="898"/>
      <c r="E246" s="898"/>
      <c r="F246" s="898"/>
      <c r="G246" s="898"/>
      <c r="H246" s="898"/>
      <c r="I246" s="170"/>
      <c r="J246" s="170"/>
      <c r="K246" s="139"/>
    </row>
    <row r="247" spans="1:11" ht="54" customHeight="1" x14ac:dyDescent="0.2">
      <c r="A247" s="783">
        <v>89</v>
      </c>
      <c r="B247" s="904" t="s">
        <v>217</v>
      </c>
      <c r="C247" s="969">
        <v>203585</v>
      </c>
      <c r="D247" s="898"/>
      <c r="E247" s="898"/>
      <c r="F247" s="899"/>
      <c r="G247" s="898"/>
      <c r="H247" s="898"/>
      <c r="I247" s="170"/>
      <c r="J247" s="170"/>
      <c r="K247" s="820" t="str">
        <f>IF(C247="","Not all fields have been entered, please revisit section Part 2A: Financial allocations for the year","")</f>
        <v/>
      </c>
    </row>
    <row r="248" spans="1:11" ht="12.75" customHeight="1" x14ac:dyDescent="0.2">
      <c r="A248" s="782"/>
      <c r="B248" s="905"/>
      <c r="C248" s="906"/>
      <c r="D248" s="289"/>
      <c r="E248" s="898"/>
      <c r="F248" s="899"/>
      <c r="G248" s="898"/>
      <c r="H248" s="898"/>
      <c r="I248" s="170"/>
      <c r="J248" s="170"/>
      <c r="K248" s="139"/>
    </row>
    <row r="249" spans="1:11" ht="175.15" customHeight="1" x14ac:dyDescent="0.2">
      <c r="A249" s="782"/>
      <c r="B249" s="974" t="s">
        <v>218</v>
      </c>
      <c r="C249" s="975"/>
      <c r="D249" s="975"/>
      <c r="E249" s="975"/>
      <c r="F249" s="975"/>
      <c r="G249" s="975"/>
      <c r="H249" s="898"/>
      <c r="I249" s="170"/>
      <c r="J249" s="170"/>
      <c r="K249" s="139"/>
    </row>
    <row r="250" spans="1:11" ht="12.75" customHeight="1" x14ac:dyDescent="0.2">
      <c r="A250" s="782"/>
      <c r="B250" s="905"/>
      <c r="C250" s="906"/>
      <c r="D250" s="289"/>
      <c r="E250" s="898"/>
      <c r="F250" s="899"/>
      <c r="G250" s="898"/>
      <c r="H250" s="898"/>
      <c r="I250" s="319"/>
      <c r="J250" s="170"/>
      <c r="K250" s="139"/>
    </row>
    <row r="251" spans="1:11" ht="12.75" customHeight="1" x14ac:dyDescent="0.2">
      <c r="A251" s="782"/>
      <c r="B251" s="978" t="s">
        <v>99</v>
      </c>
      <c r="C251" s="979"/>
      <c r="D251" s="979"/>
      <c r="E251" s="979"/>
      <c r="F251" s="979"/>
      <c r="G251" s="979"/>
      <c r="H251" s="979"/>
      <c r="I251" s="170"/>
      <c r="J251" s="170"/>
      <c r="K251" s="139"/>
    </row>
    <row r="252" spans="1:11" x14ac:dyDescent="0.2">
      <c r="A252" s="782"/>
      <c r="B252" s="852"/>
      <c r="C252" s="860"/>
      <c r="D252" s="860"/>
      <c r="E252" s="860"/>
      <c r="F252" s="860"/>
      <c r="G252" s="860"/>
      <c r="H252" s="860"/>
      <c r="I252" s="170"/>
      <c r="J252" s="170"/>
      <c r="K252" s="139"/>
    </row>
    <row r="253" spans="1:11" ht="12.75" customHeight="1" x14ac:dyDescent="0.2">
      <c r="A253" s="782"/>
      <c r="B253" s="852"/>
      <c r="C253" s="196" t="s">
        <v>107</v>
      </c>
      <c r="D253" s="860"/>
      <c r="E253" s="860"/>
      <c r="F253" s="860"/>
      <c r="G253" s="907" t="s">
        <v>125</v>
      </c>
      <c r="H253" s="860"/>
      <c r="I253" s="188"/>
      <c r="J253" s="170"/>
      <c r="K253" s="139"/>
    </row>
    <row r="254" spans="1:11" ht="156" customHeight="1" x14ac:dyDescent="0.2">
      <c r="A254" s="783">
        <v>90</v>
      </c>
      <c r="B254" s="904" t="s">
        <v>128</v>
      </c>
      <c r="C254" s="969">
        <v>47412</v>
      </c>
      <c r="D254" s="860"/>
      <c r="E254" s="860"/>
      <c r="F254" s="860"/>
      <c r="G254" s="980"/>
      <c r="H254" s="983"/>
      <c r="I254" s="170"/>
      <c r="J254" s="170"/>
      <c r="K254" s="139" t="str">
        <f>IF(AND(C254&gt;C247,G254=""),"Check! Spend in cell C254 is greater than allocation in C247. (If this is correct please enter a reason in G254)",IF(AND(C254&lt;(C247*0.1),G254=""),"Check! Cell C254 MAY be too low. (If this is correct please enter a reason in G254)",""))</f>
        <v/>
      </c>
    </row>
    <row r="255" spans="1:11" ht="222.6" customHeight="1" x14ac:dyDescent="0.2">
      <c r="A255" s="783">
        <v>91</v>
      </c>
      <c r="B255" s="904" t="s">
        <v>132</v>
      </c>
      <c r="C255" s="969">
        <v>6499</v>
      </c>
      <c r="D255" s="860"/>
      <c r="E255" s="860"/>
      <c r="F255" s="860"/>
      <c r="G255" s="980" t="s">
        <v>327</v>
      </c>
      <c r="H255" s="983"/>
      <c r="I255" s="170"/>
      <c r="J255" s="170"/>
      <c r="K255" s="818" t="str">
        <f>IF(AND(C255=0,G255=""),"Please give a reason, in cell G255, why the total cost of pharmacotherapies is £0","")</f>
        <v/>
      </c>
    </row>
    <row r="256" spans="1:11" ht="64.900000000000006" customHeight="1" x14ac:dyDescent="0.2">
      <c r="A256" s="783">
        <v>92</v>
      </c>
      <c r="B256" s="904" t="s">
        <v>130</v>
      </c>
      <c r="C256" s="969">
        <v>0</v>
      </c>
      <c r="D256" s="860"/>
      <c r="E256" s="860"/>
      <c r="F256" s="860"/>
      <c r="G256" s="860"/>
      <c r="H256" s="860"/>
      <c r="I256" s="170"/>
      <c r="J256" s="170"/>
      <c r="K256" s="139"/>
    </row>
    <row r="257" spans="1:12" ht="37.9" customHeight="1" x14ac:dyDescent="0.2">
      <c r="A257" s="783">
        <v>93</v>
      </c>
      <c r="B257" s="908" t="s">
        <v>131</v>
      </c>
      <c r="C257" s="970">
        <f>SUM(C254:C256)</f>
        <v>53911</v>
      </c>
      <c r="D257" s="860"/>
      <c r="E257" s="860"/>
      <c r="F257" s="860"/>
      <c r="G257" s="176"/>
      <c r="H257" s="898"/>
      <c r="I257" s="187"/>
      <c r="J257" s="170"/>
      <c r="K257" s="139"/>
      <c r="L257" s="144"/>
    </row>
    <row r="258" spans="1:12" ht="12.75" customHeight="1" x14ac:dyDescent="0.2">
      <c r="A258" s="782"/>
      <c r="B258" s="852"/>
      <c r="C258" s="860"/>
      <c r="D258" s="860"/>
      <c r="E258" s="860"/>
      <c r="F258" s="860"/>
      <c r="G258" s="176"/>
      <c r="H258" s="898"/>
      <c r="I258" s="187"/>
      <c r="J258" s="170"/>
      <c r="K258" s="140" t="str">
        <f>IF(OR(C254="",C255="", C256=""),"Not all fields have been entered, please revisit section Part 2B: Cumulative total spend","")</f>
        <v/>
      </c>
      <c r="L258" s="144"/>
    </row>
    <row r="259" spans="1:12" ht="399.6" customHeight="1" x14ac:dyDescent="0.2">
      <c r="A259" s="782"/>
      <c r="B259" s="984" t="s">
        <v>223</v>
      </c>
      <c r="C259" s="985"/>
      <c r="D259" s="985"/>
      <c r="E259" s="985"/>
      <c r="F259" s="985"/>
      <c r="G259" s="985"/>
      <c r="H259" s="860"/>
      <c r="I259" s="187"/>
      <c r="J259" s="170"/>
      <c r="K259" s="140"/>
      <c r="L259" s="41"/>
    </row>
    <row r="260" spans="1:12" ht="43.9" customHeight="1" x14ac:dyDescent="0.2">
      <c r="A260" s="782"/>
      <c r="B260" s="982" t="s">
        <v>224</v>
      </c>
      <c r="C260" s="982"/>
      <c r="D260" s="982"/>
      <c r="E260" s="982"/>
      <c r="F260" s="982"/>
      <c r="G260" s="982"/>
      <c r="H260" s="784"/>
      <c r="I260" s="187"/>
      <c r="J260" s="170"/>
      <c r="K260" s="140"/>
    </row>
    <row r="261" spans="1:12" x14ac:dyDescent="0.2">
      <c r="B261" s="166"/>
    </row>
    <row r="262" spans="1:12" x14ac:dyDescent="0.2">
      <c r="B262" s="166"/>
    </row>
  </sheetData>
  <sheetProtection sheet="1" formatCells="0" formatColumns="0" formatRows="0" insertColumns="0" insertRows="0" insertHyperlinks="0" deleteColumns="0" deleteRows="0" sort="0" autoFilter="0" pivotTables="0"/>
  <protectedRanges>
    <protectedRange password="D6AF" sqref="C1" name="Range3"/>
    <protectedRange sqref="C1" name="Range2"/>
    <protectedRange sqref="C1" name="Range1"/>
  </protectedRanges>
  <mergeCells count="120">
    <mergeCell ref="A29:H29"/>
    <mergeCell ref="A31:H31"/>
    <mergeCell ref="B190:H190"/>
    <mergeCell ref="B197:C197"/>
    <mergeCell ref="B82:H82"/>
    <mergeCell ref="B81:H81"/>
    <mergeCell ref="B95:H95"/>
    <mergeCell ref="G196:H196"/>
    <mergeCell ref="B196:C196"/>
    <mergeCell ref="B137:H137"/>
    <mergeCell ref="B138:H138"/>
    <mergeCell ref="B184:H184"/>
    <mergeCell ref="B192:H192"/>
    <mergeCell ref="B159:H159"/>
    <mergeCell ref="B160:H160"/>
    <mergeCell ref="B161:H161"/>
    <mergeCell ref="B185:H185"/>
    <mergeCell ref="B83:H83"/>
    <mergeCell ref="B110:H110"/>
    <mergeCell ref="B139:H139"/>
    <mergeCell ref="B108:H108"/>
    <mergeCell ref="B109:H109"/>
    <mergeCell ref="B112:H112"/>
    <mergeCell ref="B114:H114"/>
    <mergeCell ref="B124:H124"/>
    <mergeCell ref="B204:C204"/>
    <mergeCell ref="B198:C198"/>
    <mergeCell ref="B201:C201"/>
    <mergeCell ref="B194:C194"/>
    <mergeCell ref="G194:H194"/>
    <mergeCell ref="B168:H168"/>
    <mergeCell ref="G198:H198"/>
    <mergeCell ref="B163:H165"/>
    <mergeCell ref="B199:C199"/>
    <mergeCell ref="G199:H199"/>
    <mergeCell ref="G200:H200"/>
    <mergeCell ref="G193:H193"/>
    <mergeCell ref="B125:H125"/>
    <mergeCell ref="B126:H126"/>
    <mergeCell ref="B136:H136"/>
    <mergeCell ref="G197:H197"/>
    <mergeCell ref="B205:C205"/>
    <mergeCell ref="G205:H205"/>
    <mergeCell ref="B206:C206"/>
    <mergeCell ref="G206:H206"/>
    <mergeCell ref="G201:H201"/>
    <mergeCell ref="G215:H215"/>
    <mergeCell ref="G217:H217"/>
    <mergeCell ref="B215:C215"/>
    <mergeCell ref="B200:C200"/>
    <mergeCell ref="G204:H204"/>
    <mergeCell ref="B207:C207"/>
    <mergeCell ref="G225:H225"/>
    <mergeCell ref="G224:H224"/>
    <mergeCell ref="G222:H222"/>
    <mergeCell ref="G223:H223"/>
    <mergeCell ref="G221:H221"/>
    <mergeCell ref="B209:H209"/>
    <mergeCell ref="B217:C217"/>
    <mergeCell ref="B218:C218"/>
    <mergeCell ref="B219:C219"/>
    <mergeCell ref="B211:H211"/>
    <mergeCell ref="G220:H220"/>
    <mergeCell ref="G218:H218"/>
    <mergeCell ref="G219:H219"/>
    <mergeCell ref="B213:H213"/>
    <mergeCell ref="G214:H214"/>
    <mergeCell ref="B224:C224"/>
    <mergeCell ref="B225:C225"/>
    <mergeCell ref="B220:C220"/>
    <mergeCell ref="B221:C221"/>
    <mergeCell ref="B222:C222"/>
    <mergeCell ref="B223:C223"/>
    <mergeCell ref="A2:H2"/>
    <mergeCell ref="A4:H4"/>
    <mergeCell ref="A9:H9"/>
    <mergeCell ref="A10:H10"/>
    <mergeCell ref="A11:H11"/>
    <mergeCell ref="A12:H12"/>
    <mergeCell ref="B94:H94"/>
    <mergeCell ref="A30:H30"/>
    <mergeCell ref="B39:H39"/>
    <mergeCell ref="B41:H41"/>
    <mergeCell ref="A25:H25"/>
    <mergeCell ref="A26:H26"/>
    <mergeCell ref="A36:J36"/>
    <mergeCell ref="A33:H34"/>
    <mergeCell ref="A37:J37"/>
    <mergeCell ref="A5:H5"/>
    <mergeCell ref="A6:H6"/>
    <mergeCell ref="A7:H7"/>
    <mergeCell ref="A8:H8"/>
    <mergeCell ref="D20:G20"/>
    <mergeCell ref="A28:H28"/>
    <mergeCell ref="A21:H21"/>
    <mergeCell ref="A19:H19"/>
    <mergeCell ref="A22:H22"/>
    <mergeCell ref="B249:G249"/>
    <mergeCell ref="B226:C226"/>
    <mergeCell ref="B227:C227"/>
    <mergeCell ref="B251:H251"/>
    <mergeCell ref="G227:H227"/>
    <mergeCell ref="G228:H228"/>
    <mergeCell ref="B228:C228"/>
    <mergeCell ref="G226:H226"/>
    <mergeCell ref="B260:G260"/>
    <mergeCell ref="G255:H255"/>
    <mergeCell ref="G254:H254"/>
    <mergeCell ref="B259:G259"/>
    <mergeCell ref="B235:C235"/>
    <mergeCell ref="B234:C234"/>
    <mergeCell ref="B239:H239"/>
    <mergeCell ref="G234:H234"/>
    <mergeCell ref="B237:H237"/>
    <mergeCell ref="G232:H232"/>
    <mergeCell ref="G233:H233"/>
    <mergeCell ref="B229:C229"/>
    <mergeCell ref="B232:C232"/>
    <mergeCell ref="B233:C233"/>
    <mergeCell ref="G229:H229"/>
  </mergeCells>
  <phoneticPr fontId="0" type="noConversion"/>
  <dataValidations count="11">
    <dataValidation type="whole" operator="greaterThanOrEqual" allowBlank="1" showInputMessage="1" showErrorMessage="1" errorTitle="Please enter a number" error="Numbers only_x000a_Or_x000a_There can't be more successful quitters than people setting a quit date." sqref="C72:D73 C77:D77 D46 C52:D55 C66:D68 C46:C48 D47:D48 D59:D62 C60:C62 C59" xr:uid="{00000000-0002-0000-0100-000000000000}">
      <formula1>F46</formula1>
    </dataValidation>
    <dataValidation operator="lessThanOrEqual" allowBlank="1" showInputMessage="1" showErrorMessage="1" errorTitle="Invalid entry" error="Numbers only_x000a_Or_x000a_There cannot be more people confirming smoking status than people successfully quit." sqref="C123" xr:uid="{00000000-0002-0000-0100-000001000000}"/>
    <dataValidation type="whole" operator="lessThanOrEqual" allowBlank="1" showInputMessage="1" showErrorMessage="1" errorTitle="Invalid entry" error="Numbers only_x000a_Or_x000a_There can't be more successful quitters than people setting a quit date" sqref="D135" xr:uid="{00000000-0002-0000-0100-000002000000}">
      <formula1>C135</formula1>
    </dataValidation>
    <dataValidation type="whole" operator="greaterThanOrEqual" allowBlank="1" showInputMessage="1" showErrorMessage="1" errorTitle="Invalid entry" error="Numbers only" sqref="C146:D155 C135 C173:D182 D102:I104 D89:I91 C119:C121 C247 C254:C255" xr:uid="{00000000-0002-0000-0100-000003000000}">
      <formula1>0</formula1>
    </dataValidation>
    <dataValidation type="whole" operator="lessThanOrEqual" allowBlank="1" showInputMessage="1" showErrorMessage="1" errorTitle="Invalid entry" error="Numbers only_x000a_Or_x000a_There cannot be more people confirming smoking status than people attempting." sqref="I93 I106" xr:uid="{00000000-0002-0000-0100-000004000000}">
      <formula1>#REF!</formula1>
    </dataValidation>
    <dataValidation operator="lessThanOrEqual" showInputMessage="1" showErrorMessage="1" errorTitle="Invalid entry" error="Numbers only_x000a_Or_x000a_There cannot be more people confirming smoking status than people attempting." sqref="D93" xr:uid="{00000000-0002-0000-0100-000005000000}"/>
    <dataValidation operator="lessThanOrEqual" allowBlank="1" showInputMessage="1" showErrorMessage="1" errorTitle="Invalid entry" error="Numbers only_x000a_Or_x000a_There cannot be more people confirming smoking status than people attempting." sqref="E93:H93" xr:uid="{00000000-0002-0000-0100-000006000000}"/>
    <dataValidation type="whole" operator="greaterThanOrEqual" allowBlank="1" showErrorMessage="1" errorTitle="ERROR!" error="The number setting a quit date cannot be lower than the number quitting" sqref="D196:D201 D204:D206 D217:D229 D232:D234" xr:uid="{00000000-0002-0000-0100-000007000000}">
      <formula1>E196</formula1>
    </dataValidation>
    <dataValidation type="whole" operator="lessThanOrEqual" allowBlank="1" showErrorMessage="1" errorTitle="ERROR!" error="The number quitting cannot be higher than the number setting a quit date" sqref="E196:E201 E204:E206 E217:E229 E232:E234" xr:uid="{00000000-0002-0000-0100-000008000000}">
      <formula1>D196</formula1>
    </dataValidation>
    <dataValidation type="whole" operator="lessThanOrEqual" showInputMessage="1" showErrorMessage="1" errorTitle="Invalid Number" error="Numbers only_x000a_Or_x000a_There can't be more successful quitters than people setting a quit date" sqref="F46:G48 F52:G55 F59:G62 F66:G68 F72:G73 G77 F77" xr:uid="{00000000-0002-0000-0100-000009000000}">
      <formula1>C46</formula1>
    </dataValidation>
    <dataValidation type="whole" allowBlank="1" showInputMessage="1" showErrorMessage="1" error="Please enter a whole number" sqref="C49:H49 E46:E48 H46:H48 E52:E55 H52:H55 C56:H56 E59:E62 H59:H62 C63:H63 E66:E68 H66:H68 C69:H69 E72:E73 H72:H73 C74:H74 E77 H77 C79:H79 C88:H88 C89:C91 C93 C101:H101 C102:C104 C106 C118 C156:D156 C183:D183 D207:E207 D235:E235" xr:uid="{00000000-0002-0000-0100-00000A000000}">
      <formula1>0</formula1>
      <formula2>100000</formula2>
    </dataValidation>
  </dataValidations>
  <hyperlinks>
    <hyperlink ref="A11" r:id="rId1" xr:uid="{00000000-0004-0000-0100-000000000000}"/>
    <hyperlink ref="A8" r:id="rId2" xr:uid="{00000000-0004-0000-0100-000001000000}"/>
    <hyperlink ref="A6" r:id="rId3" xr:uid="{00000000-0004-0000-0100-000002000000}"/>
    <hyperlink ref="A29" r:id="rId4" display="http://content.digital.nhs.uk/media/21771/SCDS-general-guidance/pdf/SDCS_General_Guidance.pdf" xr:uid="{00000000-0004-0000-0100-000003000000}"/>
    <hyperlink ref="A31" r:id="rId5" xr:uid="{00000000-0004-0000-0100-000004000000}"/>
    <hyperlink ref="B82" r:id="rId6" xr:uid="{00000000-0004-0000-0100-000005000000}"/>
    <hyperlink ref="A6:H6" r:id="rId7" display="https://digital.nhs.uk/data-and-information/data-collections-and-data-sets/data-collections/nhs-stop-smoking-services-collection" xr:uid="{00000000-0004-0000-0100-000006000000}"/>
    <hyperlink ref="A29:H29" r:id="rId8" display="https://digital.nhs.uk/data-and-information/data-collections-and-data-sets/data-collections/nhs-stop-smoking-services-collection" xr:uid="{00000000-0004-0000-0100-000007000000}"/>
  </hyperlinks>
  <pageMargins left="0.17" right="0.17" top="0.21" bottom="0.24" header="0.2" footer="0.19"/>
  <pageSetup paperSize="9" scale="70" fitToHeight="0" orientation="portrait" r:id="rId9"/>
  <headerFooter alignWithMargins="0"/>
  <rowBreaks count="5" manualBreakCount="5">
    <brk id="38" max="9" man="1"/>
    <brk id="97" max="9" man="1"/>
    <brk id="141" max="9" man="1"/>
    <brk id="191" max="9" man="1"/>
    <brk id="212" max="9" man="1"/>
  </rowBreaks>
  <colBreaks count="1" manualBreakCount="1">
    <brk id="10" max="1048575" man="1"/>
  </colBreaks>
  <ignoredErrors>
    <ignoredError sqref="D123 B42:H45 A46:A82 D78 F75:G76 D157 C139:D145 E123:H123 B123 H75:H76 F78:G78 C127:C134 B197:B203 B155:B156 C50:D51 F50:G51 C57:D58 F57:G58 C64:D65 F64:G65 C70:D71 F70:G71 C75:D76 C157 D83:H87 D94:H100 F207 E177:H183 H207 B46:B79 C235 B235 B106 B207 B230:E231 G207 B239:B240 B193:B195 B166:B167 B143:B153 B132:B135 B211:B212 B85:B92 C78 C94:C100 B93:B105 B115:B122 D111:D122 E111:H122 B139:B141 B169:B172 E155:H157 B190:B191 B214:B216 C207 G235 D238:F240 H235 F235 C83:C87 C111:C117 B112:B113 D127:D134 E127:H135 B129:B130 E139:H153 D166:D167 C166:C167 E166:H167 D186:D195 E186:H195 C186:C203 D210:F216 H210:H216 G210:G216 C210:C216 C238:C240 G238:G240 H238:H240 G202:H203 G230:H231 D169:D172 C169:C172 E169:H173 E50:E51 H50:H51 E57:E58 H57:H58 E64:E65 H64:H65 E70:E71 H70:H71 E75:E76 E78 H78 C92 C105" numberStoredAsText="1"/>
  </ignoredErrors>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79995117038483843"/>
  </sheetPr>
  <dimension ref="A1:L260"/>
  <sheetViews>
    <sheetView zoomScale="85" zoomScaleNormal="85" zoomScaleSheetLayoutView="50" workbookViewId="0">
      <selection activeCell="K1" sqref="K1"/>
    </sheetView>
  </sheetViews>
  <sheetFormatPr defaultColWidth="9.140625" defaultRowHeight="12.75" x14ac:dyDescent="0.2"/>
  <cols>
    <col min="1" max="1" width="4.28515625" style="141" customWidth="1"/>
    <col min="2" max="2" width="28.5703125" style="141" customWidth="1"/>
    <col min="3" max="8" width="13.7109375" style="141" customWidth="1"/>
    <col min="9" max="9" width="12.140625" style="141" customWidth="1"/>
    <col min="10" max="10" width="1.85546875" style="1" customWidth="1"/>
    <col min="11" max="11" width="50.85546875" style="151" customWidth="1"/>
    <col min="12" max="12" width="20.42578125" style="141" customWidth="1"/>
    <col min="13" max="16384" width="9.140625" style="141"/>
  </cols>
  <sheetData>
    <row r="1" spans="1:12" ht="73.5" customHeight="1" x14ac:dyDescent="0.25">
      <c r="A1" s="320"/>
      <c r="B1" s="321"/>
      <c r="C1" s="960"/>
      <c r="D1" s="321"/>
      <c r="E1" s="321"/>
      <c r="F1" s="322"/>
      <c r="G1" s="323"/>
      <c r="H1" s="770"/>
      <c r="I1" s="770"/>
      <c r="J1" s="770"/>
      <c r="K1" s="145" t="str">
        <f>IF((COUNTBLANK(K2:K260))&lt;259,"CHECK COLUMN K","")</f>
        <v/>
      </c>
      <c r="L1" s="147" t="str">
        <f>IF(SUM(ROWS(L2:L260),-1,-(COUNTBLANK(L2:L260)))&gt;0,"CHECK COLUMN K","")</f>
        <v/>
      </c>
    </row>
    <row r="2" spans="1:12" ht="16.5" x14ac:dyDescent="0.25">
      <c r="A2" s="325"/>
      <c r="B2" s="325"/>
      <c r="C2" s="325"/>
      <c r="D2" s="325"/>
      <c r="E2" s="326"/>
      <c r="F2" s="327"/>
      <c r="G2" s="321"/>
      <c r="H2" s="321"/>
      <c r="I2" s="321"/>
      <c r="J2" s="321"/>
      <c r="K2" s="139"/>
    </row>
    <row r="3" spans="1:12" ht="20.25" x14ac:dyDescent="0.3">
      <c r="A3" s="1032" t="s">
        <v>316</v>
      </c>
      <c r="B3" s="1032"/>
      <c r="C3" s="1032"/>
      <c r="D3" s="1032"/>
      <c r="E3" s="1032"/>
      <c r="F3" s="1032"/>
      <c r="G3" s="1032"/>
      <c r="H3" s="1032"/>
      <c r="I3" s="862"/>
      <c r="J3" s="862"/>
      <c r="K3" s="139"/>
    </row>
    <row r="4" spans="1:12" x14ac:dyDescent="0.2">
      <c r="A4" s="321"/>
      <c r="B4" s="321"/>
      <c r="C4" s="321"/>
      <c r="D4" s="321"/>
      <c r="E4" s="321"/>
      <c r="F4" s="330"/>
      <c r="G4" s="321"/>
      <c r="H4" s="321"/>
      <c r="I4" s="321"/>
      <c r="J4" s="321"/>
      <c r="K4" s="139"/>
    </row>
    <row r="5" spans="1:12" ht="36.75" customHeight="1" x14ac:dyDescent="0.2">
      <c r="A5" s="1028" t="s">
        <v>138</v>
      </c>
      <c r="B5" s="1027"/>
      <c r="C5" s="1027"/>
      <c r="D5" s="1027"/>
      <c r="E5" s="1027"/>
      <c r="F5" s="1027"/>
      <c r="G5" s="1027"/>
      <c r="H5" s="1027"/>
      <c r="I5" s="331"/>
      <c r="J5" s="331"/>
      <c r="K5" s="140"/>
    </row>
    <row r="6" spans="1:12" ht="36.75" customHeight="1" x14ac:dyDescent="0.2">
      <c r="A6" s="1028" t="s">
        <v>139</v>
      </c>
      <c r="B6" s="1028"/>
      <c r="C6" s="1028"/>
      <c r="D6" s="1028"/>
      <c r="E6" s="1028"/>
      <c r="F6" s="1028"/>
      <c r="G6" s="1028"/>
      <c r="H6" s="1028"/>
      <c r="I6" s="833"/>
      <c r="J6" s="833"/>
      <c r="K6" s="140"/>
    </row>
    <row r="7" spans="1:12" ht="18.75" customHeight="1" x14ac:dyDescent="0.2">
      <c r="A7" s="1026" t="s">
        <v>309</v>
      </c>
      <c r="B7" s="1026"/>
      <c r="C7" s="1026"/>
      <c r="D7" s="1026"/>
      <c r="E7" s="1026"/>
      <c r="F7" s="1026"/>
      <c r="G7" s="1026"/>
      <c r="H7" s="1026"/>
      <c r="I7" s="863"/>
      <c r="J7" s="863"/>
      <c r="K7" s="140"/>
    </row>
    <row r="8" spans="1:12" ht="25.5" customHeight="1" x14ac:dyDescent="0.2">
      <c r="A8" s="1028" t="s">
        <v>140</v>
      </c>
      <c r="B8" s="1028"/>
      <c r="C8" s="1028"/>
      <c r="D8" s="1028"/>
      <c r="E8" s="1028"/>
      <c r="F8" s="1028"/>
      <c r="G8" s="1028"/>
      <c r="H8" s="1028"/>
      <c r="I8" s="833"/>
      <c r="J8" s="833"/>
      <c r="K8" s="140"/>
    </row>
    <row r="9" spans="1:12" ht="16.5" customHeight="1" x14ac:dyDescent="0.2">
      <c r="A9" s="1026" t="s">
        <v>141</v>
      </c>
      <c r="B9" s="1028"/>
      <c r="C9" s="1028"/>
      <c r="D9" s="1028"/>
      <c r="E9" s="1028"/>
      <c r="F9" s="1028"/>
      <c r="G9" s="1028"/>
      <c r="H9" s="1028"/>
      <c r="I9" s="833"/>
      <c r="J9" s="833"/>
      <c r="K9" s="140"/>
    </row>
    <row r="10" spans="1:12" ht="16.5" customHeight="1" x14ac:dyDescent="0.2">
      <c r="A10" s="1028"/>
      <c r="B10" s="1028"/>
      <c r="C10" s="1028"/>
      <c r="D10" s="1028"/>
      <c r="E10" s="1028"/>
      <c r="F10" s="1028"/>
      <c r="G10" s="1028"/>
      <c r="H10" s="1028"/>
      <c r="I10" s="833"/>
      <c r="J10" s="833"/>
      <c r="K10" s="140"/>
    </row>
    <row r="11" spans="1:12" ht="36" customHeight="1" x14ac:dyDescent="0.2">
      <c r="A11" s="1033" t="s">
        <v>142</v>
      </c>
      <c r="B11" s="1033"/>
      <c r="C11" s="1033"/>
      <c r="D11" s="1033"/>
      <c r="E11" s="1033"/>
      <c r="F11" s="1033"/>
      <c r="G11" s="1033"/>
      <c r="H11" s="1033"/>
      <c r="I11" s="332"/>
      <c r="J11" s="332"/>
      <c r="K11" s="140"/>
    </row>
    <row r="12" spans="1:12" x14ac:dyDescent="0.2">
      <c r="A12" s="1034" t="s">
        <v>143</v>
      </c>
      <c r="B12" s="1033"/>
      <c r="C12" s="1033"/>
      <c r="D12" s="1033"/>
      <c r="E12" s="1033"/>
      <c r="F12" s="1033"/>
      <c r="G12" s="1033"/>
      <c r="H12" s="1033"/>
      <c r="I12" s="332"/>
      <c r="J12" s="332"/>
      <c r="K12" s="140"/>
    </row>
    <row r="13" spans="1:12" x14ac:dyDescent="0.2">
      <c r="A13" s="1033"/>
      <c r="B13" s="1033"/>
      <c r="C13" s="1033"/>
      <c r="D13" s="1033"/>
      <c r="E13" s="1033"/>
      <c r="F13" s="1033"/>
      <c r="G13" s="1033"/>
      <c r="H13" s="1033"/>
      <c r="I13" s="332"/>
      <c r="J13" s="332"/>
      <c r="K13" s="140"/>
    </row>
    <row r="14" spans="1:12" x14ac:dyDescent="0.2">
      <c r="A14" s="337" t="s">
        <v>0</v>
      </c>
      <c r="B14" s="321"/>
      <c r="C14" s="321"/>
      <c r="D14" s="321"/>
      <c r="E14" s="321"/>
      <c r="F14" s="334"/>
      <c r="G14" s="321"/>
      <c r="H14" s="321"/>
      <c r="I14" s="321"/>
      <c r="J14" s="321"/>
      <c r="K14" s="140"/>
    </row>
    <row r="15" spans="1:12" x14ac:dyDescent="0.2">
      <c r="A15" s="321"/>
      <c r="B15" s="321"/>
      <c r="C15" s="321"/>
      <c r="D15" s="321"/>
      <c r="E15" s="321"/>
      <c r="F15" s="321"/>
      <c r="G15" s="321"/>
      <c r="H15" s="321"/>
      <c r="I15" s="321"/>
      <c r="J15" s="321"/>
      <c r="K15" s="140"/>
    </row>
    <row r="16" spans="1:12" x14ac:dyDescent="0.2">
      <c r="A16" s="956" t="s">
        <v>317</v>
      </c>
      <c r="B16" s="321"/>
      <c r="C16" s="336"/>
      <c r="D16" s="321"/>
      <c r="E16" s="438" t="s">
        <v>319</v>
      </c>
      <c r="F16" s="321"/>
      <c r="G16" s="327"/>
      <c r="H16" s="336"/>
      <c r="I16" s="338"/>
      <c r="J16" s="338"/>
      <c r="K16" s="140"/>
    </row>
    <row r="17" spans="1:11" x14ac:dyDescent="0.2">
      <c r="A17" s="321"/>
      <c r="B17" s="321"/>
      <c r="C17" s="321"/>
      <c r="D17" s="321"/>
      <c r="E17" s="321"/>
      <c r="F17" s="321"/>
      <c r="G17" s="321"/>
      <c r="H17" s="321"/>
      <c r="I17" s="321"/>
      <c r="J17" s="321"/>
      <c r="K17" s="140"/>
    </row>
    <row r="18" spans="1:11" x14ac:dyDescent="0.2">
      <c r="A18" s="438" t="s">
        <v>318</v>
      </c>
      <c r="B18" s="321"/>
      <c r="C18" s="336" t="s">
        <v>1</v>
      </c>
      <c r="D18" s="321"/>
      <c r="E18" s="438" t="s">
        <v>320</v>
      </c>
      <c r="F18" s="321"/>
      <c r="G18" s="339"/>
      <c r="H18" s="340"/>
      <c r="I18" s="338"/>
      <c r="J18" s="338"/>
      <c r="K18" s="148"/>
    </row>
    <row r="19" spans="1:11" ht="12.75" customHeight="1" x14ac:dyDescent="0.2">
      <c r="A19" s="321"/>
      <c r="B19" s="321"/>
      <c r="C19" s="338"/>
      <c r="D19" s="321"/>
      <c r="E19" s="321"/>
      <c r="F19" s="321"/>
      <c r="G19" s="327"/>
      <c r="H19" s="338"/>
      <c r="I19" s="338"/>
      <c r="J19" s="338"/>
      <c r="K19" s="148"/>
    </row>
    <row r="20" spans="1:11" ht="12.75" customHeight="1" x14ac:dyDescent="0.2">
      <c r="A20" s="1036" t="s">
        <v>144</v>
      </c>
      <c r="B20" s="1036"/>
      <c r="C20" s="1036"/>
      <c r="D20" s="1036"/>
      <c r="E20" s="1036"/>
      <c r="F20" s="1036"/>
      <c r="G20" s="1036"/>
      <c r="H20" s="1036"/>
      <c r="I20" s="864"/>
      <c r="J20" s="864"/>
      <c r="K20" s="140"/>
    </row>
    <row r="21" spans="1:11" ht="12.75" customHeight="1" x14ac:dyDescent="0.2">
      <c r="A21" s="341"/>
      <c r="B21" s="341"/>
      <c r="C21" s="341"/>
      <c r="D21" s="1035"/>
      <c r="E21" s="1035"/>
      <c r="F21" s="1035"/>
      <c r="G21" s="1035"/>
      <c r="H21" s="321"/>
      <c r="I21" s="321"/>
      <c r="J21" s="321"/>
      <c r="K21" s="149"/>
    </row>
    <row r="22" spans="1:11" ht="12.75" customHeight="1" x14ac:dyDescent="0.2">
      <c r="A22" s="1038"/>
      <c r="B22" s="1031"/>
      <c r="C22" s="1031"/>
      <c r="D22" s="1031"/>
      <c r="E22" s="1031"/>
      <c r="F22" s="1031"/>
      <c r="G22" s="1031"/>
      <c r="H22" s="1031"/>
      <c r="I22" s="342"/>
      <c r="J22" s="342"/>
      <c r="K22" s="149"/>
    </row>
    <row r="23" spans="1:11" ht="12.75" customHeight="1" x14ac:dyDescent="0.2">
      <c r="A23" s="1038"/>
      <c r="B23" s="1031"/>
      <c r="C23" s="1031"/>
      <c r="D23" s="1031"/>
      <c r="E23" s="1031"/>
      <c r="F23" s="1031"/>
      <c r="G23" s="1031"/>
      <c r="H23" s="1031"/>
      <c r="I23" s="342"/>
      <c r="J23" s="342"/>
      <c r="K23" s="149"/>
    </row>
    <row r="24" spans="1:11" ht="12.75" customHeight="1" x14ac:dyDescent="0.2">
      <c r="A24" s="865"/>
      <c r="B24" s="328"/>
      <c r="C24" s="328"/>
      <c r="D24" s="321"/>
      <c r="E24" s="321"/>
      <c r="F24" s="321"/>
      <c r="G24" s="321"/>
      <c r="H24" s="321"/>
      <c r="I24" s="321"/>
      <c r="J24" s="321"/>
      <c r="K24" s="149"/>
    </row>
    <row r="25" spans="1:11" ht="12.75" customHeight="1" x14ac:dyDescent="0.2">
      <c r="A25" s="865"/>
      <c r="B25" s="328"/>
      <c r="C25" s="328"/>
      <c r="D25" s="321"/>
      <c r="E25" s="321"/>
      <c r="F25" s="321"/>
      <c r="G25" s="321"/>
      <c r="H25" s="321"/>
      <c r="I25" s="321"/>
      <c r="J25" s="321"/>
      <c r="K25" s="149"/>
    </row>
    <row r="26" spans="1:11" ht="15.75" x14ac:dyDescent="0.2">
      <c r="A26" s="1037" t="s">
        <v>120</v>
      </c>
      <c r="B26" s="1037"/>
      <c r="C26" s="1037"/>
      <c r="D26" s="1037"/>
      <c r="E26" s="1037"/>
      <c r="F26" s="1037"/>
      <c r="G26" s="1037"/>
      <c r="H26" s="1037"/>
      <c r="I26" s="332"/>
      <c r="J26" s="332"/>
      <c r="K26" s="149"/>
    </row>
    <row r="27" spans="1:11" ht="389.45" customHeight="1" x14ac:dyDescent="0.2">
      <c r="A27" s="1039" t="s">
        <v>145</v>
      </c>
      <c r="B27" s="1040"/>
      <c r="C27" s="1040"/>
      <c r="D27" s="1040"/>
      <c r="E27" s="1040"/>
      <c r="F27" s="1040"/>
      <c r="G27" s="1040"/>
      <c r="H27" s="1040"/>
      <c r="I27" s="331"/>
      <c r="J27" s="331"/>
      <c r="K27" s="149"/>
    </row>
    <row r="28" spans="1:11" ht="6.75" customHeight="1" x14ac:dyDescent="0.2">
      <c r="A28" s="833"/>
      <c r="B28" s="331"/>
      <c r="C28" s="331"/>
      <c r="D28" s="331"/>
      <c r="E28" s="331"/>
      <c r="F28" s="331"/>
      <c r="G28" s="331"/>
      <c r="H28" s="331"/>
      <c r="I28" s="331"/>
      <c r="J28" s="331"/>
      <c r="K28" s="149"/>
    </row>
    <row r="29" spans="1:11" ht="47.25" customHeight="1" x14ac:dyDescent="0.2">
      <c r="A29" s="1028" t="s">
        <v>146</v>
      </c>
      <c r="B29" s="1027"/>
      <c r="C29" s="1027"/>
      <c r="D29" s="1027"/>
      <c r="E29" s="1027"/>
      <c r="F29" s="1027"/>
      <c r="G29" s="1027"/>
      <c r="H29" s="1027"/>
      <c r="I29" s="343"/>
      <c r="J29" s="343"/>
      <c r="K29" s="150"/>
    </row>
    <row r="30" spans="1:11" ht="27" customHeight="1" x14ac:dyDescent="0.2">
      <c r="A30" s="1026" t="s">
        <v>309</v>
      </c>
      <c r="B30" s="1026"/>
      <c r="C30" s="1026"/>
      <c r="D30" s="1026"/>
      <c r="E30" s="1026"/>
      <c r="F30" s="1026"/>
      <c r="G30" s="1026"/>
      <c r="H30" s="1026"/>
      <c r="I30" s="343"/>
      <c r="J30" s="343"/>
      <c r="K30" s="150"/>
    </row>
    <row r="31" spans="1:11" ht="36" customHeight="1" x14ac:dyDescent="0.2">
      <c r="A31" s="1028" t="s">
        <v>147</v>
      </c>
      <c r="B31" s="1027"/>
      <c r="C31" s="1027"/>
      <c r="D31" s="1027"/>
      <c r="E31" s="1027"/>
      <c r="F31" s="1027"/>
      <c r="G31" s="1027"/>
      <c r="H31" s="1027"/>
      <c r="I31" s="867"/>
      <c r="J31" s="867"/>
      <c r="K31" s="150"/>
    </row>
    <row r="32" spans="1:11" ht="15" customHeight="1" x14ac:dyDescent="0.2">
      <c r="A32" s="1026" t="s">
        <v>148</v>
      </c>
      <c r="B32" s="1027"/>
      <c r="C32" s="1027"/>
      <c r="D32" s="1027"/>
      <c r="E32" s="1027"/>
      <c r="F32" s="1027"/>
      <c r="G32" s="1027"/>
      <c r="H32" s="1027"/>
      <c r="I32" s="867"/>
      <c r="J32" s="867"/>
      <c r="K32" s="150"/>
    </row>
    <row r="33" spans="1:11" ht="15" customHeight="1" x14ac:dyDescent="0.2">
      <c r="A33" s="1028"/>
      <c r="B33" s="1027"/>
      <c r="C33" s="1027"/>
      <c r="D33" s="1027"/>
      <c r="E33" s="1027"/>
      <c r="F33" s="1027"/>
      <c r="G33" s="1027"/>
      <c r="H33" s="1027"/>
      <c r="I33" s="333"/>
      <c r="J33" s="333"/>
      <c r="K33" s="150"/>
    </row>
    <row r="34" spans="1:11" ht="15" customHeight="1" x14ac:dyDescent="0.2">
      <c r="A34" s="1029"/>
      <c r="B34" s="1029"/>
      <c r="C34" s="1029"/>
      <c r="D34" s="1029"/>
      <c r="E34" s="1029"/>
      <c r="F34" s="1029"/>
      <c r="G34" s="1029"/>
      <c r="H34" s="1029"/>
      <c r="I34" s="1029"/>
      <c r="J34" s="1029"/>
      <c r="K34" s="150"/>
    </row>
    <row r="35" spans="1:11" ht="15" customHeight="1" x14ac:dyDescent="0.2">
      <c r="A35" s="868"/>
      <c r="B35" s="868"/>
      <c r="C35" s="868"/>
      <c r="D35" s="868"/>
      <c r="E35" s="868"/>
      <c r="F35" s="868"/>
      <c r="G35" s="868"/>
      <c r="H35" s="868"/>
      <c r="I35" s="868"/>
      <c r="J35" s="868"/>
      <c r="K35" s="150"/>
    </row>
    <row r="36" spans="1:11" ht="27" customHeight="1" x14ac:dyDescent="0.2">
      <c r="A36" s="835"/>
      <c r="B36" s="835"/>
      <c r="C36" s="835"/>
      <c r="D36" s="835"/>
      <c r="E36" s="835"/>
      <c r="F36" s="835"/>
      <c r="G36" s="835"/>
      <c r="H36" s="835"/>
      <c r="I36" s="835"/>
      <c r="J36" s="835"/>
      <c r="K36" s="150"/>
    </row>
    <row r="37" spans="1:11" x14ac:dyDescent="0.2">
      <c r="A37" s="835"/>
      <c r="B37" s="835"/>
      <c r="C37" s="835"/>
      <c r="D37" s="835"/>
      <c r="E37" s="835"/>
      <c r="F37" s="835"/>
      <c r="G37" s="835"/>
      <c r="H37" s="835"/>
      <c r="I37" s="835"/>
      <c r="J37" s="835"/>
      <c r="K37" s="150"/>
    </row>
    <row r="38" spans="1:11" ht="15" customHeight="1" x14ac:dyDescent="0.2">
      <c r="A38" s="835"/>
      <c r="B38" s="835"/>
      <c r="C38" s="835"/>
      <c r="D38" s="835"/>
      <c r="E38" s="835"/>
      <c r="F38" s="835"/>
      <c r="G38" s="835"/>
      <c r="H38" s="835"/>
      <c r="I38" s="835"/>
      <c r="J38" s="835"/>
      <c r="K38" s="150"/>
    </row>
    <row r="39" spans="1:11" ht="12.75" customHeight="1" x14ac:dyDescent="0.2">
      <c r="A39" s="321"/>
      <c r="B39" s="1030" t="s">
        <v>2</v>
      </c>
      <c r="C39" s="1030"/>
      <c r="D39" s="1030"/>
      <c r="E39" s="1030"/>
      <c r="F39" s="1030"/>
      <c r="G39" s="1030"/>
      <c r="H39" s="1030"/>
      <c r="I39" s="342"/>
      <c r="J39" s="321"/>
      <c r="K39" s="140"/>
    </row>
    <row r="40" spans="1:11" x14ac:dyDescent="0.2">
      <c r="A40" s="321"/>
      <c r="B40" s="345"/>
      <c r="C40" s="345"/>
      <c r="D40" s="345"/>
      <c r="E40" s="321"/>
      <c r="F40" s="346"/>
      <c r="G40" s="321"/>
      <c r="H40" s="321"/>
      <c r="I40" s="321"/>
      <c r="J40" s="321"/>
      <c r="K40" s="140"/>
    </row>
    <row r="41" spans="1:11" ht="14.25" customHeight="1" x14ac:dyDescent="0.2">
      <c r="A41" s="321"/>
      <c r="B41" s="1030" t="s">
        <v>210</v>
      </c>
      <c r="C41" s="1031"/>
      <c r="D41" s="1031"/>
      <c r="E41" s="1031"/>
      <c r="F41" s="1031"/>
      <c r="G41" s="1031"/>
      <c r="H41" s="1031"/>
      <c r="I41" s="342"/>
      <c r="J41" s="321"/>
      <c r="K41" s="140"/>
    </row>
    <row r="42" spans="1:11" x14ac:dyDescent="0.2">
      <c r="A42" s="321"/>
      <c r="B42" s="328"/>
      <c r="C42" s="347" t="s">
        <v>3</v>
      </c>
      <c r="D42" s="347" t="s">
        <v>4</v>
      </c>
      <c r="E42" s="347" t="s">
        <v>5</v>
      </c>
      <c r="F42" s="347" t="s">
        <v>6</v>
      </c>
      <c r="G42" s="347" t="s">
        <v>7</v>
      </c>
      <c r="H42" s="347" t="s">
        <v>8</v>
      </c>
      <c r="I42" s="347"/>
      <c r="J42" s="321"/>
      <c r="K42" s="140"/>
    </row>
    <row r="43" spans="1:11" ht="36" x14ac:dyDescent="0.2">
      <c r="A43" s="348"/>
      <c r="B43" s="349" t="s">
        <v>9</v>
      </c>
      <c r="C43" s="350" t="s">
        <v>10</v>
      </c>
      <c r="D43" s="351" t="s">
        <v>11</v>
      </c>
      <c r="E43" s="351" t="s">
        <v>12</v>
      </c>
      <c r="F43" s="352" t="s">
        <v>13</v>
      </c>
      <c r="G43" s="352" t="s">
        <v>14</v>
      </c>
      <c r="H43" s="352" t="s">
        <v>15</v>
      </c>
      <c r="I43" s="353"/>
      <c r="J43" s="321"/>
      <c r="K43" s="140"/>
    </row>
    <row r="44" spans="1:11" x14ac:dyDescent="0.2">
      <c r="A44" s="348"/>
      <c r="B44" s="348"/>
      <c r="C44" s="354"/>
      <c r="D44" s="354"/>
      <c r="E44" s="355"/>
      <c r="F44" s="321"/>
      <c r="G44" s="321"/>
      <c r="H44" s="321"/>
      <c r="I44" s="321"/>
      <c r="J44" s="321"/>
      <c r="K44" s="139"/>
    </row>
    <row r="45" spans="1:11" x14ac:dyDescent="0.2">
      <c r="A45" s="356"/>
      <c r="B45" s="357" t="s">
        <v>16</v>
      </c>
      <c r="C45" s="358"/>
      <c r="D45" s="358"/>
      <c r="E45" s="358"/>
      <c r="F45" s="359"/>
      <c r="G45" s="321"/>
      <c r="H45" s="321"/>
      <c r="I45" s="321"/>
      <c r="J45" s="321"/>
      <c r="K45" s="139"/>
    </row>
    <row r="46" spans="1:11" x14ac:dyDescent="0.2">
      <c r="A46" s="360" t="s">
        <v>17</v>
      </c>
      <c r="B46" s="361" t="s">
        <v>18</v>
      </c>
      <c r="C46" s="778">
        <v>87</v>
      </c>
      <c r="D46" s="778">
        <v>87</v>
      </c>
      <c r="E46" s="362">
        <f>SUM(C46:D46)</f>
        <v>174</v>
      </c>
      <c r="F46" s="778">
        <v>40</v>
      </c>
      <c r="G46" s="778">
        <v>34</v>
      </c>
      <c r="H46" s="362">
        <f>SUM(F46:G46)</f>
        <v>74</v>
      </c>
      <c r="I46" s="363"/>
      <c r="J46" s="321"/>
      <c r="K46" s="139" t="str">
        <f>IF(H46&gt;E46,CONCATENATE("Check! Cell H",ROW()&amp;" cannot be greater than E",ROW()),"")</f>
        <v/>
      </c>
    </row>
    <row r="47" spans="1:11" x14ac:dyDescent="0.2">
      <c r="A47" s="360" t="s">
        <v>19</v>
      </c>
      <c r="B47" s="361" t="s">
        <v>20</v>
      </c>
      <c r="C47" s="778">
        <v>0</v>
      </c>
      <c r="D47" s="778">
        <v>0</v>
      </c>
      <c r="E47" s="362">
        <f>SUM(C47:D47)</f>
        <v>0</v>
      </c>
      <c r="F47" s="778">
        <v>0</v>
      </c>
      <c r="G47" s="778">
        <v>0</v>
      </c>
      <c r="H47" s="362">
        <f>SUM(F47:G47)</f>
        <v>0</v>
      </c>
      <c r="I47" s="363"/>
      <c r="J47" s="321"/>
      <c r="K47" s="139" t="str">
        <f>IF(H47&gt;E47,CONCATENATE("Check! Cell H",ROW()&amp;" cannot be greater than E",ROW()),"")</f>
        <v/>
      </c>
    </row>
    <row r="48" spans="1:11" x14ac:dyDescent="0.2">
      <c r="A48" s="360" t="s">
        <v>21</v>
      </c>
      <c r="B48" s="361" t="s">
        <v>22</v>
      </c>
      <c r="C48" s="778">
        <v>2</v>
      </c>
      <c r="D48" s="778">
        <v>3</v>
      </c>
      <c r="E48" s="362">
        <f>SUM(C48:D48)</f>
        <v>5</v>
      </c>
      <c r="F48" s="778">
        <v>1</v>
      </c>
      <c r="G48" s="778">
        <v>3</v>
      </c>
      <c r="H48" s="362">
        <f>SUM(F48:G48)</f>
        <v>4</v>
      </c>
      <c r="I48" s="363"/>
      <c r="J48" s="321"/>
      <c r="K48" s="139" t="str">
        <f>IF(H48&gt;E48,CONCATENATE("Check! Cell H",ROW()&amp;" cannot be greater than E",ROW()),"")</f>
        <v/>
      </c>
    </row>
    <row r="49" spans="1:11" x14ac:dyDescent="0.2">
      <c r="A49" s="360" t="s">
        <v>23</v>
      </c>
      <c r="B49" s="364" t="s">
        <v>24</v>
      </c>
      <c r="C49" s="365">
        <f t="shared" ref="C49:H49" si="0">SUM(C46:C48)</f>
        <v>89</v>
      </c>
      <c r="D49" s="365">
        <f t="shared" si="0"/>
        <v>90</v>
      </c>
      <c r="E49" s="365">
        <f t="shared" si="0"/>
        <v>179</v>
      </c>
      <c r="F49" s="365">
        <f t="shared" si="0"/>
        <v>41</v>
      </c>
      <c r="G49" s="365">
        <f t="shared" si="0"/>
        <v>37</v>
      </c>
      <c r="H49" s="365">
        <f t="shared" si="0"/>
        <v>78</v>
      </c>
      <c r="I49" s="363"/>
      <c r="J49" s="321"/>
      <c r="K49" s="139" t="str">
        <f>IF(H49&gt;E49,"Check! Cell H49 cannot be greater than E49","")</f>
        <v/>
      </c>
    </row>
    <row r="50" spans="1:11" x14ac:dyDescent="0.2">
      <c r="A50" s="360"/>
      <c r="B50" s="366"/>
      <c r="C50" s="367"/>
      <c r="D50" s="367"/>
      <c r="E50" s="363"/>
      <c r="F50" s="359"/>
      <c r="G50" s="321"/>
      <c r="H50" s="328"/>
      <c r="I50" s="328"/>
      <c r="J50" s="321"/>
      <c r="K50" s="139" t="str">
        <f>IF(AND(OR(F49&gt;C49,G49&gt;D49),E49=H49),"Please revisit section","")</f>
        <v/>
      </c>
    </row>
    <row r="51" spans="1:11" x14ac:dyDescent="0.2">
      <c r="A51" s="368"/>
      <c r="B51" s="357" t="s">
        <v>25</v>
      </c>
      <c r="C51" s="367"/>
      <c r="D51" s="367"/>
      <c r="E51" s="363"/>
      <c r="F51" s="359"/>
      <c r="G51" s="321"/>
      <c r="H51" s="328"/>
      <c r="I51" s="328"/>
      <c r="J51" s="321"/>
      <c r="K51" s="139"/>
    </row>
    <row r="52" spans="1:11" x14ac:dyDescent="0.2">
      <c r="A52" s="360" t="s">
        <v>26</v>
      </c>
      <c r="B52" s="361" t="s">
        <v>27</v>
      </c>
      <c r="C52" s="778">
        <v>0</v>
      </c>
      <c r="D52" s="778">
        <v>0</v>
      </c>
      <c r="E52" s="362">
        <f>SUM(C52:D52)</f>
        <v>0</v>
      </c>
      <c r="F52" s="778">
        <v>0</v>
      </c>
      <c r="G52" s="778">
        <v>0</v>
      </c>
      <c r="H52" s="362">
        <f>SUM(F52:G52)</f>
        <v>0</v>
      </c>
      <c r="I52" s="363"/>
      <c r="J52" s="321"/>
      <c r="K52" s="139" t="str">
        <f>IF(H52&gt;E52,CONCATENATE("Check! Cell H",ROW()&amp;" cannot be greater than E",ROW()),"")</f>
        <v/>
      </c>
    </row>
    <row r="53" spans="1:11" x14ac:dyDescent="0.2">
      <c r="A53" s="360" t="s">
        <v>28</v>
      </c>
      <c r="B53" s="369" t="s">
        <v>29</v>
      </c>
      <c r="C53" s="778">
        <v>0</v>
      </c>
      <c r="D53" s="778">
        <v>0</v>
      </c>
      <c r="E53" s="362">
        <f>SUM(C53:D53)</f>
        <v>0</v>
      </c>
      <c r="F53" s="778">
        <v>0</v>
      </c>
      <c r="G53" s="778">
        <v>0</v>
      </c>
      <c r="H53" s="362">
        <f>SUM(F53:G53)</f>
        <v>0</v>
      </c>
      <c r="I53" s="363"/>
      <c r="J53" s="321"/>
      <c r="K53" s="139" t="str">
        <f>IF(H53&gt;E53,CONCATENATE("Check! Cell H",ROW()&amp;" cannot be greater than E",ROW()),"")</f>
        <v/>
      </c>
    </row>
    <row r="54" spans="1:11" x14ac:dyDescent="0.2">
      <c r="A54" s="360" t="s">
        <v>30</v>
      </c>
      <c r="B54" s="369" t="s">
        <v>31</v>
      </c>
      <c r="C54" s="778">
        <v>1</v>
      </c>
      <c r="D54" s="778">
        <v>1</v>
      </c>
      <c r="E54" s="362">
        <f>SUM(C54:D54)</f>
        <v>2</v>
      </c>
      <c r="F54" s="778">
        <v>1</v>
      </c>
      <c r="G54" s="778">
        <v>0</v>
      </c>
      <c r="H54" s="362">
        <f>SUM(F54:G54)</f>
        <v>1</v>
      </c>
      <c r="I54" s="363"/>
      <c r="J54" s="321"/>
      <c r="K54" s="139" t="str">
        <f>IF(H54&gt;E54,CONCATENATE("Check! Cell H",ROW()&amp;" cannot be greater than E",ROW()),"")</f>
        <v/>
      </c>
    </row>
    <row r="55" spans="1:11" x14ac:dyDescent="0.2">
      <c r="A55" s="360" t="s">
        <v>32</v>
      </c>
      <c r="B55" s="361" t="s">
        <v>33</v>
      </c>
      <c r="C55" s="778">
        <v>0</v>
      </c>
      <c r="D55" s="778">
        <v>0</v>
      </c>
      <c r="E55" s="362">
        <f>SUM(C55:D55)</f>
        <v>0</v>
      </c>
      <c r="F55" s="778">
        <v>0</v>
      </c>
      <c r="G55" s="778">
        <v>0</v>
      </c>
      <c r="H55" s="362">
        <f>SUM(F55:G55)</f>
        <v>0</v>
      </c>
      <c r="I55" s="363"/>
      <c r="J55" s="321"/>
      <c r="K55" s="139" t="str">
        <f>IF(H55&gt;E55,CONCATENATE("Check! Cell H",ROW()&amp;" cannot be greater than E",ROW()),"")</f>
        <v/>
      </c>
    </row>
    <row r="56" spans="1:11" x14ac:dyDescent="0.2">
      <c r="A56" s="360" t="s">
        <v>34</v>
      </c>
      <c r="B56" s="364" t="s">
        <v>35</v>
      </c>
      <c r="C56" s="365">
        <f t="shared" ref="C56:H56" si="1">SUM(C52:C55)</f>
        <v>1</v>
      </c>
      <c r="D56" s="365">
        <f t="shared" si="1"/>
        <v>1</v>
      </c>
      <c r="E56" s="365">
        <f t="shared" si="1"/>
        <v>2</v>
      </c>
      <c r="F56" s="365">
        <f t="shared" si="1"/>
        <v>1</v>
      </c>
      <c r="G56" s="365">
        <f t="shared" si="1"/>
        <v>0</v>
      </c>
      <c r="H56" s="365">
        <f t="shared" si="1"/>
        <v>1</v>
      </c>
      <c r="I56" s="363"/>
      <c r="J56" s="321"/>
      <c r="K56" s="139" t="str">
        <f>IF(H56&gt;E56,"Check! Cell H56 cannot be greater than E56","")</f>
        <v/>
      </c>
    </row>
    <row r="57" spans="1:11" x14ac:dyDescent="0.2">
      <c r="A57" s="370"/>
      <c r="B57" s="366"/>
      <c r="C57" s="367"/>
      <c r="D57" s="367"/>
      <c r="E57" s="363"/>
      <c r="F57" s="359"/>
      <c r="G57" s="321"/>
      <c r="H57" s="328"/>
      <c r="I57" s="328"/>
      <c r="J57" s="321"/>
      <c r="K57" s="139" t="str">
        <f>IF(AND(OR(F56&gt;C56,G56&gt;D56),E56=H56),"Please revisit section","")</f>
        <v/>
      </c>
    </row>
    <row r="58" spans="1:11" x14ac:dyDescent="0.2">
      <c r="A58" s="356"/>
      <c r="B58" s="357" t="s">
        <v>36</v>
      </c>
      <c r="C58" s="367"/>
      <c r="D58" s="367"/>
      <c r="E58" s="363"/>
      <c r="F58" s="371"/>
      <c r="G58" s="321"/>
      <c r="H58" s="328"/>
      <c r="I58" s="328"/>
      <c r="J58" s="321"/>
      <c r="K58" s="139"/>
    </row>
    <row r="59" spans="1:11" x14ac:dyDescent="0.2">
      <c r="A59" s="370">
        <v>10</v>
      </c>
      <c r="B59" s="361" t="s">
        <v>37</v>
      </c>
      <c r="C59" s="778">
        <v>0</v>
      </c>
      <c r="D59" s="778">
        <v>0</v>
      </c>
      <c r="E59" s="362">
        <f>SUM(C59:D59)</f>
        <v>0</v>
      </c>
      <c r="F59" s="778">
        <v>0</v>
      </c>
      <c r="G59" s="778">
        <v>0</v>
      </c>
      <c r="H59" s="362">
        <f>SUM(F59:G59)</f>
        <v>0</v>
      </c>
      <c r="I59" s="363"/>
      <c r="J59" s="321"/>
      <c r="K59" s="139" t="str">
        <f>IF(H59&gt;E59,CONCATENATE("Check! Cell H",ROW()&amp;" cannot be greater than E",ROW()),"")</f>
        <v/>
      </c>
    </row>
    <row r="60" spans="1:11" x14ac:dyDescent="0.2">
      <c r="A60" s="370">
        <v>11</v>
      </c>
      <c r="B60" s="361" t="s">
        <v>38</v>
      </c>
      <c r="C60" s="778">
        <v>1</v>
      </c>
      <c r="D60" s="778">
        <v>0</v>
      </c>
      <c r="E60" s="362">
        <f>SUM(C60:D60)</f>
        <v>1</v>
      </c>
      <c r="F60" s="778">
        <v>0</v>
      </c>
      <c r="G60" s="778">
        <v>0</v>
      </c>
      <c r="H60" s="362">
        <f>SUM(F60:G60)</f>
        <v>0</v>
      </c>
      <c r="I60" s="363"/>
      <c r="J60" s="321"/>
      <c r="K60" s="139" t="str">
        <f>IF(H60&gt;E60,CONCATENATE("Check! Cell H",ROW()&amp;" cannot be greater than E",ROW()),"")</f>
        <v/>
      </c>
    </row>
    <row r="61" spans="1:11" x14ac:dyDescent="0.2">
      <c r="A61" s="370">
        <v>12</v>
      </c>
      <c r="B61" s="361" t="s">
        <v>39</v>
      </c>
      <c r="C61" s="778">
        <v>0</v>
      </c>
      <c r="D61" s="778">
        <v>0</v>
      </c>
      <c r="E61" s="362">
        <f>SUM(C61:D61)</f>
        <v>0</v>
      </c>
      <c r="F61" s="778">
        <v>0</v>
      </c>
      <c r="G61" s="778">
        <v>0</v>
      </c>
      <c r="H61" s="362">
        <f>SUM(F61:G61)</f>
        <v>0</v>
      </c>
      <c r="I61" s="363"/>
      <c r="J61" s="321"/>
      <c r="K61" s="139" t="str">
        <f>IF(H61&gt;E61,CONCATENATE("Check! Cell H",ROW()&amp;" cannot be greater than E",ROW()),"")</f>
        <v/>
      </c>
    </row>
    <row r="62" spans="1:11" x14ac:dyDescent="0.2">
      <c r="A62" s="370">
        <v>13</v>
      </c>
      <c r="B62" s="361" t="s">
        <v>40</v>
      </c>
      <c r="C62" s="778">
        <v>1</v>
      </c>
      <c r="D62" s="778">
        <v>0</v>
      </c>
      <c r="E62" s="362">
        <f>SUM(C62:D62)</f>
        <v>1</v>
      </c>
      <c r="F62" s="778">
        <v>0</v>
      </c>
      <c r="G62" s="778">
        <v>0</v>
      </c>
      <c r="H62" s="362">
        <f>SUM(F62:G62)</f>
        <v>0</v>
      </c>
      <c r="I62" s="363"/>
      <c r="J62" s="321"/>
      <c r="K62" s="139" t="str">
        <f>IF(H62&gt;E62,CONCATENATE("Check! Cell H",ROW()&amp;" cannot be greater than E",ROW()),"")</f>
        <v/>
      </c>
    </row>
    <row r="63" spans="1:11" x14ac:dyDescent="0.2">
      <c r="A63" s="370">
        <v>14</v>
      </c>
      <c r="B63" s="364" t="s">
        <v>35</v>
      </c>
      <c r="C63" s="365">
        <f t="shared" ref="C63:H63" si="2">SUM(C59:C62)</f>
        <v>2</v>
      </c>
      <c r="D63" s="365">
        <f t="shared" si="2"/>
        <v>0</v>
      </c>
      <c r="E63" s="365">
        <f t="shared" si="2"/>
        <v>2</v>
      </c>
      <c r="F63" s="365">
        <f t="shared" si="2"/>
        <v>0</v>
      </c>
      <c r="G63" s="365">
        <f t="shared" si="2"/>
        <v>0</v>
      </c>
      <c r="H63" s="365">
        <f t="shared" si="2"/>
        <v>0</v>
      </c>
      <c r="I63" s="363"/>
      <c r="J63" s="321"/>
      <c r="K63" s="139" t="str">
        <f>IF(H63&gt;E63,"Check! Cell H63 cannot be greater than E63","")</f>
        <v/>
      </c>
    </row>
    <row r="64" spans="1:11" x14ac:dyDescent="0.2">
      <c r="A64" s="370"/>
      <c r="B64" s="366"/>
      <c r="C64" s="367"/>
      <c r="D64" s="367"/>
      <c r="E64" s="363"/>
      <c r="F64" s="371"/>
      <c r="G64" s="321"/>
      <c r="H64" s="328"/>
      <c r="I64" s="328"/>
      <c r="J64" s="321"/>
      <c r="K64" s="139" t="str">
        <f>IF(AND(OR(F63&gt;C63,G63&gt;D63),E63=H63),"Please revisit section","")</f>
        <v/>
      </c>
    </row>
    <row r="65" spans="1:11" x14ac:dyDescent="0.2">
      <c r="A65" s="356"/>
      <c r="B65" s="357" t="s">
        <v>41</v>
      </c>
      <c r="C65" s="367"/>
      <c r="D65" s="367"/>
      <c r="E65" s="363"/>
      <c r="F65" s="372"/>
      <c r="G65" s="359"/>
      <c r="H65" s="328"/>
      <c r="I65" s="328"/>
      <c r="J65" s="321"/>
      <c r="K65" s="139"/>
    </row>
    <row r="66" spans="1:11" x14ac:dyDescent="0.2">
      <c r="A66" s="370">
        <v>15</v>
      </c>
      <c r="B66" s="361" t="s">
        <v>42</v>
      </c>
      <c r="C66" s="778">
        <v>0</v>
      </c>
      <c r="D66" s="778">
        <v>0</v>
      </c>
      <c r="E66" s="362">
        <f>SUM(C66:D66)</f>
        <v>0</v>
      </c>
      <c r="F66" s="778">
        <v>0</v>
      </c>
      <c r="G66" s="778">
        <v>0</v>
      </c>
      <c r="H66" s="362">
        <f>SUM(F66:G66)</f>
        <v>0</v>
      </c>
      <c r="I66" s="363"/>
      <c r="J66" s="321"/>
      <c r="K66" s="139" t="str">
        <f>IF(H66&gt;E66,CONCATENATE("Check! Cell H",ROW()&amp;" cannot be greater than E",ROW()),"")</f>
        <v/>
      </c>
    </row>
    <row r="67" spans="1:11" x14ac:dyDescent="0.2">
      <c r="A67" s="370">
        <v>16</v>
      </c>
      <c r="B67" s="361" t="s">
        <v>43</v>
      </c>
      <c r="C67" s="778">
        <v>0</v>
      </c>
      <c r="D67" s="778">
        <v>1</v>
      </c>
      <c r="E67" s="362">
        <f>SUM(C67:D67)</f>
        <v>1</v>
      </c>
      <c r="F67" s="778">
        <v>0</v>
      </c>
      <c r="G67" s="778">
        <v>1</v>
      </c>
      <c r="H67" s="362">
        <f>SUM(F67:G67)</f>
        <v>1</v>
      </c>
      <c r="I67" s="363"/>
      <c r="J67" s="321"/>
      <c r="K67" s="139" t="str">
        <f>IF(H67&gt;E67,CONCATENATE("Check! Cell H",ROW()&amp;" cannot be greater than E",ROW()),"")</f>
        <v/>
      </c>
    </row>
    <row r="68" spans="1:11" x14ac:dyDescent="0.2">
      <c r="A68" s="370">
        <v>17</v>
      </c>
      <c r="B68" s="361" t="s">
        <v>44</v>
      </c>
      <c r="C68" s="778">
        <v>1</v>
      </c>
      <c r="D68" s="778">
        <v>0</v>
      </c>
      <c r="E68" s="362">
        <f>SUM(C68:D68)</f>
        <v>1</v>
      </c>
      <c r="F68" s="778">
        <v>0</v>
      </c>
      <c r="G68" s="778">
        <v>0</v>
      </c>
      <c r="H68" s="362">
        <f>SUM(F68:G68)</f>
        <v>0</v>
      </c>
      <c r="I68" s="363"/>
      <c r="J68" s="321"/>
      <c r="K68" s="139" t="str">
        <f>IF(H68&gt;E68,CONCATENATE("Check! Cell H",ROW()&amp;" cannot be greater than E",ROW()),"")</f>
        <v/>
      </c>
    </row>
    <row r="69" spans="1:11" x14ac:dyDescent="0.2">
      <c r="A69" s="370">
        <v>18</v>
      </c>
      <c r="B69" s="364" t="s">
        <v>35</v>
      </c>
      <c r="C69" s="365">
        <f t="shared" ref="C69:H69" si="3">SUM(C66:C68)</f>
        <v>1</v>
      </c>
      <c r="D69" s="365">
        <f t="shared" si="3"/>
        <v>1</v>
      </c>
      <c r="E69" s="365">
        <f t="shared" si="3"/>
        <v>2</v>
      </c>
      <c r="F69" s="365">
        <f t="shared" si="3"/>
        <v>0</v>
      </c>
      <c r="G69" s="365">
        <f t="shared" si="3"/>
        <v>1</v>
      </c>
      <c r="H69" s="365">
        <f t="shared" si="3"/>
        <v>1</v>
      </c>
      <c r="I69" s="363"/>
      <c r="J69" s="321"/>
      <c r="K69" s="139" t="str">
        <f>IF(H69&gt;E69,"Check! Cell H69 cannot be greater than E69","")</f>
        <v/>
      </c>
    </row>
    <row r="70" spans="1:11" x14ac:dyDescent="0.2">
      <c r="A70" s="370"/>
      <c r="B70" s="366"/>
      <c r="C70" s="367"/>
      <c r="D70" s="367"/>
      <c r="E70" s="363"/>
      <c r="F70" s="371"/>
      <c r="G70" s="359"/>
      <c r="H70" s="328"/>
      <c r="I70" s="328"/>
      <c r="J70" s="321"/>
      <c r="K70" s="139" t="str">
        <f>IF(AND(OR(F69&gt;C69,G69&gt;D69),E69=H69),"Please revisit section","")</f>
        <v/>
      </c>
    </row>
    <row r="71" spans="1:11" x14ac:dyDescent="0.2">
      <c r="A71" s="356"/>
      <c r="B71" s="357" t="s">
        <v>45</v>
      </c>
      <c r="C71" s="367"/>
      <c r="D71" s="367"/>
      <c r="E71" s="363"/>
      <c r="F71" s="371"/>
      <c r="G71" s="359"/>
      <c r="H71" s="328"/>
      <c r="I71" s="328"/>
      <c r="J71" s="321"/>
      <c r="K71" s="139"/>
    </row>
    <row r="72" spans="1:11" x14ac:dyDescent="0.2">
      <c r="A72" s="370">
        <v>19</v>
      </c>
      <c r="B72" s="361" t="s">
        <v>46</v>
      </c>
      <c r="C72" s="778">
        <v>0</v>
      </c>
      <c r="D72" s="778">
        <v>0</v>
      </c>
      <c r="E72" s="362">
        <f>SUM(C72:D72)</f>
        <v>0</v>
      </c>
      <c r="F72" s="778">
        <v>0</v>
      </c>
      <c r="G72" s="778">
        <v>0</v>
      </c>
      <c r="H72" s="362">
        <f>SUM(F72:G72)</f>
        <v>0</v>
      </c>
      <c r="I72" s="363"/>
      <c r="J72" s="321"/>
      <c r="K72" s="139" t="str">
        <f>IF(H72&gt;E72,CONCATENATE("Check! Cell H",ROW()&amp;" cannot be greater than E",ROW()),"")</f>
        <v/>
      </c>
    </row>
    <row r="73" spans="1:11" x14ac:dyDescent="0.2">
      <c r="A73" s="370">
        <v>20</v>
      </c>
      <c r="B73" s="361" t="s">
        <v>47</v>
      </c>
      <c r="C73" s="778">
        <v>0</v>
      </c>
      <c r="D73" s="778">
        <v>1</v>
      </c>
      <c r="E73" s="362">
        <f>SUM(C73:D73)</f>
        <v>1</v>
      </c>
      <c r="F73" s="778">
        <v>0</v>
      </c>
      <c r="G73" s="778">
        <v>1</v>
      </c>
      <c r="H73" s="362">
        <f>SUM(F73:G73)</f>
        <v>1</v>
      </c>
      <c r="I73" s="363"/>
      <c r="J73" s="321"/>
      <c r="K73" s="139" t="str">
        <f>IF(H73&gt;E73,CONCATENATE("Check! Cell H",ROW()&amp;" cannot be greater than E",ROW()),"")</f>
        <v/>
      </c>
    </row>
    <row r="74" spans="1:11" x14ac:dyDescent="0.2">
      <c r="A74" s="370">
        <v>21</v>
      </c>
      <c r="B74" s="364" t="s">
        <v>35</v>
      </c>
      <c r="C74" s="365">
        <f t="shared" ref="C74:H74" si="4">SUM(C72:C73)</f>
        <v>0</v>
      </c>
      <c r="D74" s="365">
        <f t="shared" si="4"/>
        <v>1</v>
      </c>
      <c r="E74" s="362">
        <f t="shared" si="4"/>
        <v>1</v>
      </c>
      <c r="F74" s="365">
        <f t="shared" si="4"/>
        <v>0</v>
      </c>
      <c r="G74" s="365">
        <f t="shared" si="4"/>
        <v>1</v>
      </c>
      <c r="H74" s="365">
        <f t="shared" si="4"/>
        <v>1</v>
      </c>
      <c r="I74" s="363"/>
      <c r="J74" s="321"/>
      <c r="K74" s="139" t="str">
        <f>IF(H74&gt;E74,"Check! Cell H74 cannot be greater than E74","")</f>
        <v/>
      </c>
    </row>
    <row r="75" spans="1:11" x14ac:dyDescent="0.2">
      <c r="A75" s="370"/>
      <c r="B75" s="366"/>
      <c r="C75" s="367"/>
      <c r="D75" s="367"/>
      <c r="E75" s="363"/>
      <c r="F75" s="371"/>
      <c r="G75" s="359"/>
      <c r="H75" s="328"/>
      <c r="I75" s="328"/>
      <c r="J75" s="321"/>
      <c r="K75" s="139" t="str">
        <f>IF(AND(OR(F74&gt;C74,G74&gt;D74),E74=H74),"Please revisit section","")</f>
        <v/>
      </c>
    </row>
    <row r="76" spans="1:11" x14ac:dyDescent="0.2">
      <c r="A76" s="356"/>
      <c r="B76" s="373" t="s">
        <v>48</v>
      </c>
      <c r="C76" s="374"/>
      <c r="D76" s="374"/>
      <c r="E76" s="375"/>
      <c r="F76" s="376"/>
      <c r="G76" s="359"/>
      <c r="H76" s="328"/>
      <c r="I76" s="328"/>
      <c r="J76" s="321"/>
      <c r="K76" s="139"/>
    </row>
    <row r="77" spans="1:11" x14ac:dyDescent="0.2">
      <c r="A77" s="370">
        <v>22</v>
      </c>
      <c r="B77" s="361" t="s">
        <v>49</v>
      </c>
      <c r="C77" s="778">
        <v>6</v>
      </c>
      <c r="D77" s="778">
        <v>5</v>
      </c>
      <c r="E77" s="362">
        <f>SUM(C77:D77)</f>
        <v>11</v>
      </c>
      <c r="F77" s="778">
        <v>2</v>
      </c>
      <c r="G77" s="778">
        <v>2</v>
      </c>
      <c r="H77" s="362">
        <f>SUM(F77:G77)</f>
        <v>4</v>
      </c>
      <c r="I77" s="363"/>
      <c r="J77" s="321"/>
      <c r="K77" s="139" t="str">
        <f>IF(H77&gt;E77,CONCATENATE("Check! Cell H",ROW()&amp;" cannot be greater than E",ROW()),"")</f>
        <v/>
      </c>
    </row>
    <row r="78" spans="1:11" x14ac:dyDescent="0.2">
      <c r="A78" s="377"/>
      <c r="B78" s="378"/>
      <c r="C78" s="379"/>
      <c r="D78" s="379"/>
      <c r="E78" s="379"/>
      <c r="F78" s="380"/>
      <c r="G78" s="380"/>
      <c r="H78" s="381"/>
      <c r="I78" s="327"/>
      <c r="J78" s="321"/>
      <c r="K78" s="139" t="str">
        <f>IF(AND(OR(F77&gt;C77,G77&gt;D77),E77=H77),"Please revisit section","")</f>
        <v/>
      </c>
    </row>
    <row r="79" spans="1:11" x14ac:dyDescent="0.2">
      <c r="A79" s="370">
        <v>23</v>
      </c>
      <c r="B79" s="382" t="s">
        <v>50</v>
      </c>
      <c r="C79" s="383">
        <f t="shared" ref="C79:H79" si="5">SUM(C49,C56,C63,C69,C74,C77)</f>
        <v>99</v>
      </c>
      <c r="D79" s="383">
        <f t="shared" si="5"/>
        <v>98</v>
      </c>
      <c r="E79" s="383">
        <f t="shared" si="5"/>
        <v>197</v>
      </c>
      <c r="F79" s="383">
        <f t="shared" si="5"/>
        <v>44</v>
      </c>
      <c r="G79" s="383">
        <f t="shared" si="5"/>
        <v>41</v>
      </c>
      <c r="H79" s="383">
        <f t="shared" si="5"/>
        <v>85</v>
      </c>
      <c r="I79" s="363"/>
      <c r="J79" s="321"/>
      <c r="K79" s="139" t="str">
        <f>IF(H79&gt;E79,CONCATENATE("Check! Cell H",ROW()&amp;" cannot be greater than E",ROW()),"")</f>
        <v/>
      </c>
    </row>
    <row r="80" spans="1:11" ht="16.5" customHeight="1" x14ac:dyDescent="0.2">
      <c r="A80" s="384"/>
      <c r="B80" s="889" t="s">
        <v>51</v>
      </c>
      <c r="C80" s="338"/>
      <c r="D80" s="338"/>
      <c r="E80" s="426"/>
      <c r="F80" s="890"/>
      <c r="G80" s="335"/>
      <c r="H80" s="337"/>
      <c r="I80" s="321"/>
      <c r="J80" s="321"/>
      <c r="K80" s="139" t="str">
        <f>IF(AND(OR(F79&gt;C79,G79&gt;D79),E79=H79),"Please revisit section","")</f>
        <v/>
      </c>
    </row>
    <row r="81" spans="1:11" ht="42" customHeight="1" x14ac:dyDescent="0.2">
      <c r="A81" s="385"/>
      <c r="B81" s="1025" t="s">
        <v>166</v>
      </c>
      <c r="C81" s="1025"/>
      <c r="D81" s="1025"/>
      <c r="E81" s="1025"/>
      <c r="F81" s="1025"/>
      <c r="G81" s="1025"/>
      <c r="H81" s="1025"/>
      <c r="I81" s="386"/>
      <c r="J81" s="321"/>
    </row>
    <row r="82" spans="1:11" ht="15.75" customHeight="1" x14ac:dyDescent="0.2">
      <c r="A82" s="385"/>
      <c r="B82" s="1055" t="s">
        <v>167</v>
      </c>
      <c r="C82" s="1055"/>
      <c r="D82" s="1055"/>
      <c r="E82" s="1055"/>
      <c r="F82" s="1055"/>
      <c r="G82" s="1055"/>
      <c r="H82" s="1055"/>
      <c r="I82" s="386"/>
      <c r="J82" s="321"/>
      <c r="K82" s="139" t="str">
        <f>IF(OR(C46="", C47="", C48="", C52="", C53="", C54="", C55="", C59="", C60="", C61="", C62="", C66="", C67="", C68="", C72="", C73="", C77=""),"Not all fields have been entered, please revisit Part 1A: 'Males setting a quit date'","")</f>
        <v/>
      </c>
    </row>
    <row r="83" spans="1:11" ht="39.75" customHeight="1" x14ac:dyDescent="0.2">
      <c r="A83" s="385"/>
      <c r="B83" s="1025" t="s">
        <v>211</v>
      </c>
      <c r="C83" s="1025"/>
      <c r="D83" s="1025"/>
      <c r="E83" s="1025"/>
      <c r="F83" s="1025"/>
      <c r="G83" s="1025"/>
      <c r="H83" s="1025"/>
      <c r="I83" s="387"/>
      <c r="J83" s="321"/>
      <c r="K83" s="140" t="str">
        <f>IF(OR(D46="", D47="", D48="", D52="", D53="", D54="", D55="", D59="", D60="", D61="", D62="", D66="", D67="", D68="", D72="", D73="", D77=""),"Not all fields have been entered, please revisit Part 1A: 'Females setting a quit date'","")</f>
        <v/>
      </c>
    </row>
    <row r="84" spans="1:11" ht="14.25" x14ac:dyDescent="0.2">
      <c r="A84" s="341"/>
      <c r="B84" s="328" t="s">
        <v>212</v>
      </c>
      <c r="C84" s="321"/>
      <c r="D84" s="330"/>
      <c r="E84" s="321"/>
      <c r="F84" s="388"/>
      <c r="G84" s="321"/>
      <c r="H84" s="321"/>
      <c r="I84" s="321"/>
      <c r="J84" s="321"/>
      <c r="K84" s="140" t="str">
        <f>IF(OR(F46="", F47="", F48="", F52="", F53="", F54="", F55="", F59="", F60="", F61="", F62="", F66="", F67="", F68="", F72="", F73="", F77=""),"Not all fields have been entered, please revisit Part 1A: 'Males successfully quit'","")</f>
        <v/>
      </c>
    </row>
    <row r="85" spans="1:11" x14ac:dyDescent="0.2">
      <c r="A85" s="389"/>
      <c r="B85" s="390"/>
      <c r="C85" s="347" t="s">
        <v>52</v>
      </c>
      <c r="D85" s="391" t="s">
        <v>53</v>
      </c>
      <c r="E85" s="347" t="s">
        <v>54</v>
      </c>
      <c r="F85" s="392" t="s">
        <v>55</v>
      </c>
      <c r="G85" s="347" t="s">
        <v>56</v>
      </c>
      <c r="H85" s="347" t="s">
        <v>57</v>
      </c>
      <c r="I85" s="347"/>
      <c r="J85" s="390"/>
      <c r="K85" s="140" t="str">
        <f>IF(OR(G46="", G47="", G48="", G52="", G53="", G54="", G55="", G59="", G60="", G61="", G62="", G66="", G67="", G68="", G72="", G73="", G77=""),"Not all fields have been entered, please revisit Part 1A: 'Females successfully quit","")</f>
        <v/>
      </c>
    </row>
    <row r="86" spans="1:11" x14ac:dyDescent="0.2">
      <c r="A86" s="393"/>
      <c r="B86" s="394"/>
      <c r="C86" s="395" t="s">
        <v>58</v>
      </c>
      <c r="D86" s="395" t="s">
        <v>59</v>
      </c>
      <c r="E86" s="395" t="s">
        <v>60</v>
      </c>
      <c r="F86" s="395" t="s">
        <v>61</v>
      </c>
      <c r="G86" s="395" t="s">
        <v>62</v>
      </c>
      <c r="H86" s="395" t="s">
        <v>63</v>
      </c>
      <c r="I86" s="388"/>
      <c r="J86" s="321"/>
      <c r="K86" s="139"/>
    </row>
    <row r="87" spans="1:11" x14ac:dyDescent="0.2">
      <c r="A87" s="396"/>
      <c r="B87" s="328" t="s">
        <v>64</v>
      </c>
      <c r="C87" s="397"/>
      <c r="D87" s="397"/>
      <c r="E87" s="397"/>
      <c r="F87" s="397"/>
      <c r="G87" s="398"/>
      <c r="H87" s="399"/>
      <c r="I87" s="327"/>
      <c r="J87" s="321"/>
      <c r="K87" s="139"/>
    </row>
    <row r="88" spans="1:11" ht="27.75" customHeight="1" x14ac:dyDescent="0.2">
      <c r="A88" s="400">
        <v>24</v>
      </c>
      <c r="B88" s="401" t="s">
        <v>65</v>
      </c>
      <c r="C88" s="402">
        <f>SUM(D88:H88)</f>
        <v>99</v>
      </c>
      <c r="D88" s="403">
        <f>SUM(D89:D91)</f>
        <v>1</v>
      </c>
      <c r="E88" s="403">
        <f>SUM(E89:E91)</f>
        <v>13</v>
      </c>
      <c r="F88" s="403">
        <f>SUM(F89:F91)</f>
        <v>29</v>
      </c>
      <c r="G88" s="403">
        <f>SUM(G89:G91)</f>
        <v>39</v>
      </c>
      <c r="H88" s="403">
        <f>SUM(H89:H91)</f>
        <v>17</v>
      </c>
      <c r="I88" s="404"/>
      <c r="J88" s="321"/>
      <c r="K88" s="139" t="str">
        <f>IF(C88=C79,"","Check! Cell C88 must equal total in Part 1a (cell C79)")</f>
        <v/>
      </c>
    </row>
    <row r="89" spans="1:11" ht="41.25" customHeight="1" x14ac:dyDescent="0.2">
      <c r="A89" s="400">
        <v>25</v>
      </c>
      <c r="B89" s="401" t="s">
        <v>115</v>
      </c>
      <c r="C89" s="402">
        <f>SUM(D89:H89)</f>
        <v>44</v>
      </c>
      <c r="D89" s="779">
        <v>0</v>
      </c>
      <c r="E89" s="779">
        <v>7</v>
      </c>
      <c r="F89" s="779">
        <v>14</v>
      </c>
      <c r="G89" s="779">
        <v>17</v>
      </c>
      <c r="H89" s="779">
        <v>6</v>
      </c>
      <c r="I89" s="405"/>
      <c r="J89" s="321"/>
      <c r="K89" s="139" t="str">
        <f>IF(C89=F79,"","Check! Cell C89 must equal total in Part 1a (cell F79)")</f>
        <v/>
      </c>
    </row>
    <row r="90" spans="1:11" ht="27.75" customHeight="1" x14ac:dyDescent="0.2">
      <c r="A90" s="400">
        <v>26</v>
      </c>
      <c r="B90" s="406" t="s">
        <v>116</v>
      </c>
      <c r="C90" s="402">
        <f>SUM(D90:H90)</f>
        <v>24</v>
      </c>
      <c r="D90" s="779">
        <v>0</v>
      </c>
      <c r="E90" s="779">
        <v>3</v>
      </c>
      <c r="F90" s="779">
        <v>6</v>
      </c>
      <c r="G90" s="779">
        <v>9</v>
      </c>
      <c r="H90" s="779">
        <v>6</v>
      </c>
      <c r="I90" s="405"/>
      <c r="J90" s="321"/>
      <c r="K90" s="139" t="str">
        <f>IF(C93&gt;C89,"Check! Cell C93 cannot be greater than C89","")</f>
        <v/>
      </c>
    </row>
    <row r="91" spans="1:11" ht="27.75" customHeight="1" x14ac:dyDescent="0.2">
      <c r="A91" s="400">
        <v>27</v>
      </c>
      <c r="B91" s="401" t="s">
        <v>66</v>
      </c>
      <c r="C91" s="402">
        <f>SUM(D91:H91)</f>
        <v>31</v>
      </c>
      <c r="D91" s="779">
        <v>1</v>
      </c>
      <c r="E91" s="779">
        <v>3</v>
      </c>
      <c r="F91" s="779">
        <v>9</v>
      </c>
      <c r="G91" s="779">
        <v>13</v>
      </c>
      <c r="H91" s="779">
        <v>5</v>
      </c>
      <c r="I91" s="405"/>
      <c r="J91" s="321"/>
      <c r="K91" s="139" t="str">
        <f>IF(D93&gt;D89,"Check! Cell D93 cannot be greater than D89","")</f>
        <v/>
      </c>
    </row>
    <row r="92" spans="1:11" x14ac:dyDescent="0.2">
      <c r="A92" s="400"/>
      <c r="B92" s="407"/>
      <c r="C92" s="408"/>
      <c r="D92" s="409"/>
      <c r="E92" s="409"/>
      <c r="F92" s="409"/>
      <c r="G92" s="409"/>
      <c r="H92" s="409"/>
      <c r="I92" s="409"/>
      <c r="J92" s="321"/>
      <c r="K92" s="139" t="str">
        <f>IF(E93&gt;E89,"Check! Cell E93 cannot be greater than E89","")</f>
        <v/>
      </c>
    </row>
    <row r="93" spans="1:11" ht="82.5" customHeight="1" x14ac:dyDescent="0.2">
      <c r="A93" s="400">
        <v>28</v>
      </c>
      <c r="B93" s="410" t="s">
        <v>117</v>
      </c>
      <c r="C93" s="403">
        <f>SUM(D93:H93)</f>
        <v>0</v>
      </c>
      <c r="D93" s="779">
        <v>0</v>
      </c>
      <c r="E93" s="779">
        <v>0</v>
      </c>
      <c r="F93" s="779">
        <v>0</v>
      </c>
      <c r="G93" s="779">
        <v>0</v>
      </c>
      <c r="H93" s="779">
        <v>0</v>
      </c>
      <c r="I93" s="405"/>
      <c r="J93" s="321"/>
      <c r="K93" s="139" t="str">
        <f>IF(F93&gt;F89,"Check! Cell F93 cannot be greater than F89","")</f>
        <v/>
      </c>
    </row>
    <row r="94" spans="1:11" x14ac:dyDescent="0.2">
      <c r="A94" s="341"/>
      <c r="B94" s="1056"/>
      <c r="C94" s="1056"/>
      <c r="D94" s="1056"/>
      <c r="E94" s="1056"/>
      <c r="F94" s="1056"/>
      <c r="G94" s="1056"/>
      <c r="H94" s="1056"/>
      <c r="I94" s="342"/>
      <c r="J94" s="321"/>
      <c r="K94" s="139" t="str">
        <f>IF(OR(D89="", D90="", D91="", D93="", E89="", E90="", E91="", E93="", F89="", F90="", F91="", F93="", G89="", G90="", G91="", G93="", H89="", H90="", H91="", H93=""),"Not all fields have been entered, please revisit Part 1B: Males","")</f>
        <v/>
      </c>
    </row>
    <row r="95" spans="1:11" x14ac:dyDescent="0.2">
      <c r="A95" s="341"/>
      <c r="B95" s="1044"/>
      <c r="C95" s="1044"/>
      <c r="D95" s="1044"/>
      <c r="E95" s="1044"/>
      <c r="F95" s="1044"/>
      <c r="G95" s="1044"/>
      <c r="H95" s="1044"/>
      <c r="I95" s="342"/>
      <c r="J95" s="321"/>
      <c r="K95" s="139" t="str">
        <f>IF(G93&gt;G89,"Check! Cell G93 cannot be greater than G89","")</f>
        <v/>
      </c>
    </row>
    <row r="96" spans="1:11" x14ac:dyDescent="0.2">
      <c r="A96" s="341"/>
      <c r="B96" s="337"/>
      <c r="C96" s="337"/>
      <c r="D96" s="411"/>
      <c r="E96" s="337"/>
      <c r="F96" s="412"/>
      <c r="G96" s="337"/>
      <c r="H96" s="321"/>
      <c r="I96" s="321"/>
      <c r="J96" s="321"/>
      <c r="K96" s="139" t="str">
        <f>IF(H93&gt;H89,"Check! Cell H93 cannot be greater than H89","")</f>
        <v/>
      </c>
    </row>
    <row r="97" spans="1:11" x14ac:dyDescent="0.2">
      <c r="A97" s="341"/>
      <c r="B97" s="337"/>
      <c r="C97" s="337"/>
      <c r="D97" s="411"/>
      <c r="E97" s="337"/>
      <c r="F97" s="412"/>
      <c r="G97" s="337"/>
      <c r="H97" s="321"/>
      <c r="I97" s="321"/>
      <c r="J97" s="321"/>
      <c r="K97" s="152" t="str">
        <f>IF(C79=C88,"","The number of males setting a quit date doesn’t add up to last section")</f>
        <v/>
      </c>
    </row>
    <row r="98" spans="1:11" x14ac:dyDescent="0.2">
      <c r="A98" s="321"/>
      <c r="B98" s="321"/>
      <c r="C98" s="347" t="s">
        <v>67</v>
      </c>
      <c r="D98" s="347" t="s">
        <v>68</v>
      </c>
      <c r="E98" s="347" t="s">
        <v>69</v>
      </c>
      <c r="F98" s="347" t="s">
        <v>70</v>
      </c>
      <c r="G98" s="347" t="s">
        <v>71</v>
      </c>
      <c r="H98" s="347" t="s">
        <v>72</v>
      </c>
      <c r="I98" s="347"/>
      <c r="J98" s="321"/>
      <c r="K98" s="140" t="str">
        <f>IF(F79=C89,"","The number of successfully quit males doesn’t add up to last section")</f>
        <v/>
      </c>
    </row>
    <row r="99" spans="1:11" x14ac:dyDescent="0.2">
      <c r="A99" s="341"/>
      <c r="B99" s="394"/>
      <c r="C99" s="395" t="s">
        <v>58</v>
      </c>
      <c r="D99" s="395" t="s">
        <v>59</v>
      </c>
      <c r="E99" s="395" t="s">
        <v>60</v>
      </c>
      <c r="F99" s="395" t="s">
        <v>61</v>
      </c>
      <c r="G99" s="395" t="s">
        <v>62</v>
      </c>
      <c r="H99" s="395" t="s">
        <v>63</v>
      </c>
      <c r="I99" s="388"/>
      <c r="J99" s="321"/>
      <c r="K99" s="139"/>
    </row>
    <row r="100" spans="1:11" x14ac:dyDescent="0.2">
      <c r="A100" s="341"/>
      <c r="B100" s="328" t="s">
        <v>73</v>
      </c>
      <c r="C100" s="397"/>
      <c r="D100" s="397"/>
      <c r="E100" s="397"/>
      <c r="F100" s="397"/>
      <c r="G100" s="398"/>
      <c r="H100" s="399"/>
      <c r="I100" s="327"/>
      <c r="J100" s="321"/>
      <c r="K100" s="139"/>
    </row>
    <row r="101" spans="1:11" ht="26.25" customHeight="1" x14ac:dyDescent="0.2">
      <c r="A101" s="413">
        <v>29</v>
      </c>
      <c r="B101" s="401" t="s">
        <v>65</v>
      </c>
      <c r="C101" s="402">
        <f>SUM(D101:H101)</f>
        <v>98</v>
      </c>
      <c r="D101" s="403">
        <f>SUM(D102:D104)</f>
        <v>0</v>
      </c>
      <c r="E101" s="403">
        <f>SUM(E102:E104)</f>
        <v>32</v>
      </c>
      <c r="F101" s="403">
        <f>SUM(F102:F104)</f>
        <v>14</v>
      </c>
      <c r="G101" s="403">
        <f>SUM(G102:G104)</f>
        <v>27</v>
      </c>
      <c r="H101" s="403">
        <f>SUM(H102:H104)</f>
        <v>25</v>
      </c>
      <c r="I101" s="404"/>
      <c r="J101" s="321"/>
      <c r="K101" s="139" t="str">
        <f>IF(C101=D79,"","Check! Cell C101 must equal total in Part 1a (cell D79)")</f>
        <v/>
      </c>
    </row>
    <row r="102" spans="1:11" ht="42" customHeight="1" x14ac:dyDescent="0.2">
      <c r="A102" s="413">
        <v>30</v>
      </c>
      <c r="B102" s="401" t="s">
        <v>115</v>
      </c>
      <c r="C102" s="402">
        <f>SUM(D102:H102)</f>
        <v>41</v>
      </c>
      <c r="D102" s="779">
        <v>0</v>
      </c>
      <c r="E102" s="779">
        <v>13</v>
      </c>
      <c r="F102" s="779">
        <v>7</v>
      </c>
      <c r="G102" s="779">
        <v>14</v>
      </c>
      <c r="H102" s="779">
        <v>7</v>
      </c>
      <c r="I102" s="405"/>
      <c r="J102" s="321"/>
      <c r="K102" s="150" t="str">
        <f>IF(C102=G79,"","Check! Cell C102 must equal total in Part 1a (cell G79)")</f>
        <v/>
      </c>
    </row>
    <row r="103" spans="1:11" ht="27" customHeight="1" x14ac:dyDescent="0.2">
      <c r="A103" s="413">
        <v>31</v>
      </c>
      <c r="B103" s="401" t="s">
        <v>116</v>
      </c>
      <c r="C103" s="402">
        <f>SUM(D103:H103)</f>
        <v>23</v>
      </c>
      <c r="D103" s="779">
        <v>0</v>
      </c>
      <c r="E103" s="779">
        <v>4</v>
      </c>
      <c r="F103" s="779">
        <v>3</v>
      </c>
      <c r="G103" s="779">
        <v>6</v>
      </c>
      <c r="H103" s="779">
        <v>10</v>
      </c>
      <c r="I103" s="405"/>
      <c r="J103" s="414"/>
      <c r="K103" s="139" t="str">
        <f>IF(C106&gt;C102,"Check! Cell C106 cannot be greater than C102","")</f>
        <v/>
      </c>
    </row>
    <row r="104" spans="1:11" ht="27.75" customHeight="1" x14ac:dyDescent="0.2">
      <c r="A104" s="413">
        <v>32</v>
      </c>
      <c r="B104" s="410" t="s">
        <v>66</v>
      </c>
      <c r="C104" s="415">
        <f>SUM(D104:H104)</f>
        <v>34</v>
      </c>
      <c r="D104" s="779">
        <v>0</v>
      </c>
      <c r="E104" s="779">
        <v>15</v>
      </c>
      <c r="F104" s="779">
        <v>4</v>
      </c>
      <c r="G104" s="779">
        <v>7</v>
      </c>
      <c r="H104" s="779">
        <v>8</v>
      </c>
      <c r="I104" s="405"/>
      <c r="J104" s="416"/>
      <c r="K104" s="139" t="str">
        <f>IF(D106&gt;D102,"Check! Cell D106 cannot be greater than D102","")</f>
        <v/>
      </c>
    </row>
    <row r="105" spans="1:11" x14ac:dyDescent="0.2">
      <c r="A105" s="413"/>
      <c r="B105" s="329"/>
      <c r="C105" s="417"/>
      <c r="D105" s="418"/>
      <c r="E105" s="418"/>
      <c r="F105" s="418"/>
      <c r="G105" s="418"/>
      <c r="H105" s="418"/>
      <c r="I105" s="418"/>
      <c r="J105" s="321"/>
      <c r="K105" s="139" t="str">
        <f>IF(E106&gt;E102,"Check! Cell E106 cannot be greater than E102","")</f>
        <v/>
      </c>
    </row>
    <row r="106" spans="1:11" ht="81.75" customHeight="1" x14ac:dyDescent="0.2">
      <c r="A106" s="413">
        <v>33</v>
      </c>
      <c r="B106" s="410" t="s">
        <v>117</v>
      </c>
      <c r="C106" s="403">
        <f>SUM(D106:H106)</f>
        <v>0</v>
      </c>
      <c r="D106" s="779">
        <v>0</v>
      </c>
      <c r="E106" s="779">
        <v>0</v>
      </c>
      <c r="F106" s="779">
        <v>0</v>
      </c>
      <c r="G106" s="779">
        <v>0</v>
      </c>
      <c r="H106" s="779">
        <v>0</v>
      </c>
      <c r="I106" s="419"/>
      <c r="J106" s="321"/>
      <c r="K106" s="139" t="str">
        <f>IF(F106&gt;F102,"Check! Cell F106 cannot be greater than F102","")</f>
        <v/>
      </c>
    </row>
    <row r="107" spans="1:11" x14ac:dyDescent="0.2">
      <c r="A107" s="400"/>
      <c r="B107" s="407" t="s">
        <v>51</v>
      </c>
      <c r="C107" s="420"/>
      <c r="D107" s="420"/>
      <c r="E107" s="420"/>
      <c r="F107" s="420"/>
      <c r="G107" s="420"/>
      <c r="H107" s="420"/>
      <c r="I107" s="372"/>
      <c r="J107" s="321"/>
      <c r="K107" s="139" t="str">
        <f>IF(G106&gt;G102,"Check! Cell G106 cannot be greater than G102","")</f>
        <v/>
      </c>
    </row>
    <row r="108" spans="1:11" x14ac:dyDescent="0.2">
      <c r="A108" s="341"/>
      <c r="B108" s="1025" t="s">
        <v>119</v>
      </c>
      <c r="C108" s="1025"/>
      <c r="D108" s="1025"/>
      <c r="E108" s="1025"/>
      <c r="F108" s="1025"/>
      <c r="G108" s="1025"/>
      <c r="H108" s="1025"/>
      <c r="I108" s="342"/>
      <c r="J108" s="321"/>
      <c r="K108" s="139" t="str">
        <f>IF(H106&gt;H102,"Check! Cell H106 cannot be greater than H102","")</f>
        <v/>
      </c>
    </row>
    <row r="109" spans="1:11" ht="12" customHeight="1" x14ac:dyDescent="0.2">
      <c r="A109" s="341"/>
      <c r="B109" s="1025" t="s">
        <v>214</v>
      </c>
      <c r="C109" s="1025"/>
      <c r="D109" s="1025"/>
      <c r="E109" s="1025"/>
      <c r="F109" s="1025"/>
      <c r="G109" s="1025"/>
      <c r="H109" s="1025"/>
      <c r="I109" s="342"/>
      <c r="J109" s="321"/>
      <c r="K109" s="152" t="str">
        <f>IF(OR(D102="", D103="", D104="", D106="", E102="", E103="", E104="", E106="", F102="", F103="", F104="", F106="", G102="", G103="", G104="", G106="", H102="", H103="", H104="", H106=""),"Not all fields have been entered, please revisit Part 1B: Females","")</f>
        <v/>
      </c>
    </row>
    <row r="110" spans="1:11" ht="12.75" customHeight="1" x14ac:dyDescent="0.2">
      <c r="A110" s="341"/>
      <c r="B110" s="1025" t="s">
        <v>213</v>
      </c>
      <c r="C110" s="1025"/>
      <c r="D110" s="1025"/>
      <c r="E110" s="1025"/>
      <c r="F110" s="1025"/>
      <c r="G110" s="1025"/>
      <c r="H110" s="1025"/>
      <c r="I110" s="342"/>
      <c r="J110" s="321"/>
      <c r="K110" s="140"/>
    </row>
    <row r="111" spans="1:11" ht="12" customHeight="1" x14ac:dyDescent="0.2">
      <c r="A111" s="341"/>
      <c r="B111" s="421"/>
      <c r="C111" s="421"/>
      <c r="D111" s="421"/>
      <c r="E111" s="421"/>
      <c r="F111" s="421"/>
      <c r="G111" s="421"/>
      <c r="H111" s="421"/>
      <c r="I111" s="342"/>
      <c r="J111" s="321"/>
      <c r="K111" s="139"/>
    </row>
    <row r="112" spans="1:11" x14ac:dyDescent="0.2">
      <c r="A112" s="341"/>
      <c r="B112" s="1044"/>
      <c r="C112" s="1044"/>
      <c r="D112" s="1044"/>
      <c r="E112" s="1044"/>
      <c r="F112" s="1044"/>
      <c r="G112" s="1044"/>
      <c r="H112" s="1044"/>
      <c r="I112" s="342"/>
      <c r="J112" s="321"/>
      <c r="K112" s="139"/>
    </row>
    <row r="113" spans="1:11" x14ac:dyDescent="0.2">
      <c r="A113" s="341"/>
      <c r="B113" s="420"/>
      <c r="C113" s="420"/>
      <c r="D113" s="420"/>
      <c r="E113" s="420"/>
      <c r="F113" s="420"/>
      <c r="G113" s="420"/>
      <c r="H113" s="420"/>
      <c r="I113" s="420"/>
      <c r="J113" s="321"/>
      <c r="K113" s="139"/>
    </row>
    <row r="114" spans="1:11" ht="15" customHeight="1" x14ac:dyDescent="0.2">
      <c r="A114" s="341"/>
      <c r="B114" s="1030" t="s">
        <v>178</v>
      </c>
      <c r="C114" s="1031"/>
      <c r="D114" s="1031"/>
      <c r="E114" s="1031"/>
      <c r="F114" s="1031"/>
      <c r="G114" s="1031"/>
      <c r="H114" s="1031"/>
      <c r="I114" s="342"/>
      <c r="J114" s="321"/>
      <c r="K114" s="139"/>
    </row>
    <row r="115" spans="1:11" x14ac:dyDescent="0.2">
      <c r="A115" s="341"/>
      <c r="B115" s="337"/>
      <c r="C115" s="347" t="s">
        <v>74</v>
      </c>
      <c r="D115" s="422"/>
      <c r="E115" s="420"/>
      <c r="F115" s="420"/>
      <c r="G115" s="372"/>
      <c r="H115" s="372"/>
      <c r="I115" s="372"/>
      <c r="J115" s="321"/>
      <c r="K115" s="153"/>
    </row>
    <row r="116" spans="1:11" x14ac:dyDescent="0.2">
      <c r="A116" s="341"/>
      <c r="B116" s="423"/>
      <c r="C116" s="424" t="s">
        <v>75</v>
      </c>
      <c r="D116" s="425"/>
      <c r="E116" s="420"/>
      <c r="F116" s="420"/>
      <c r="G116" s="372"/>
      <c r="H116" s="372"/>
      <c r="I116" s="372"/>
      <c r="J116" s="321"/>
      <c r="K116" s="140"/>
    </row>
    <row r="117" spans="1:11" x14ac:dyDescent="0.2">
      <c r="A117" s="341"/>
      <c r="B117" s="337"/>
      <c r="C117" s="397"/>
      <c r="D117" s="337"/>
      <c r="E117" s="420"/>
      <c r="F117" s="420"/>
      <c r="G117" s="372"/>
      <c r="H117" s="372"/>
      <c r="I117" s="372"/>
      <c r="J117" s="321"/>
      <c r="K117" s="152"/>
    </row>
    <row r="118" spans="1:11" ht="27" customHeight="1" x14ac:dyDescent="0.2">
      <c r="A118" s="413">
        <v>34</v>
      </c>
      <c r="B118" s="401" t="s">
        <v>65</v>
      </c>
      <c r="C118" s="402">
        <f>SUM(C119:C121)</f>
        <v>19</v>
      </c>
      <c r="D118" s="337"/>
      <c r="E118" s="337"/>
      <c r="F118" s="337"/>
      <c r="G118" s="321"/>
      <c r="H118" s="321"/>
      <c r="I118" s="321"/>
      <c r="J118" s="321"/>
      <c r="K118" s="139" t="str">
        <f>IF(C118&gt;C101,"Check! Cell C118 cannot be greater than total in Part 1b (cell C101)","")</f>
        <v/>
      </c>
    </row>
    <row r="119" spans="1:11" ht="42" customHeight="1" x14ac:dyDescent="0.2">
      <c r="A119" s="413">
        <v>35</v>
      </c>
      <c r="B119" s="401" t="s">
        <v>118</v>
      </c>
      <c r="C119" s="779">
        <v>5</v>
      </c>
      <c r="D119" s="337"/>
      <c r="E119" s="337"/>
      <c r="F119" s="412"/>
      <c r="G119" s="321"/>
      <c r="H119" s="321"/>
      <c r="I119" s="321"/>
      <c r="J119" s="321"/>
      <c r="K119" s="139" t="str">
        <f>IF(C119&gt;C102,"Check! Cell C119 cannot be greater than total in Part 1b (cell C102)","")</f>
        <v/>
      </c>
    </row>
    <row r="120" spans="1:11" ht="27" customHeight="1" x14ac:dyDescent="0.2">
      <c r="A120" s="413">
        <v>36</v>
      </c>
      <c r="B120" s="401" t="s">
        <v>116</v>
      </c>
      <c r="C120" s="779">
        <v>3</v>
      </c>
      <c r="D120" s="337"/>
      <c r="E120" s="337"/>
      <c r="F120" s="337"/>
      <c r="G120" s="321"/>
      <c r="H120" s="321"/>
      <c r="I120" s="321"/>
      <c r="J120" s="321"/>
      <c r="K120" s="139" t="str">
        <f>IF(C120&gt;C103,"Check! Cell C120 cannot be greater than total in Part 1b (cell C103)","")</f>
        <v/>
      </c>
    </row>
    <row r="121" spans="1:11" ht="27" customHeight="1" x14ac:dyDescent="0.2">
      <c r="A121" s="413">
        <v>37</v>
      </c>
      <c r="B121" s="401" t="s">
        <v>66</v>
      </c>
      <c r="C121" s="779">
        <v>11</v>
      </c>
      <c r="D121" s="337"/>
      <c r="E121" s="337"/>
      <c r="F121" s="426"/>
      <c r="G121" s="321"/>
      <c r="H121" s="321"/>
      <c r="I121" s="321"/>
      <c r="J121" s="321"/>
      <c r="K121" s="139" t="str">
        <f>IF(C121&gt;C104,"Check! Cell C121 cannot be greater than total in Part 1b (cell C104)","")</f>
        <v/>
      </c>
    </row>
    <row r="122" spans="1:11" x14ac:dyDescent="0.2">
      <c r="A122" s="413"/>
      <c r="B122" s="427"/>
      <c r="C122" s="428"/>
      <c r="D122" s="337"/>
      <c r="E122" s="337"/>
      <c r="F122" s="426"/>
      <c r="G122" s="321"/>
      <c r="H122" s="321"/>
      <c r="I122" s="321"/>
      <c r="J122" s="321"/>
      <c r="K122" s="139" t="str">
        <f>IF(C123&gt;C119,"Check! cell C123 cannot be greater than cell C119.","")</f>
        <v/>
      </c>
    </row>
    <row r="123" spans="1:11" ht="81.75" customHeight="1" x14ac:dyDescent="0.2">
      <c r="A123" s="413">
        <v>38</v>
      </c>
      <c r="B123" s="401" t="s">
        <v>117</v>
      </c>
      <c r="C123" s="778">
        <v>0</v>
      </c>
      <c r="D123" s="337"/>
      <c r="E123" s="337"/>
      <c r="F123" s="337"/>
      <c r="G123" s="321"/>
      <c r="H123" s="321"/>
      <c r="I123" s="321"/>
      <c r="J123" s="321"/>
      <c r="K123" s="139" t="str">
        <f>IF(C123&gt;C106,"Check! Cell C123 cannot be greater than cell C106.","")</f>
        <v/>
      </c>
    </row>
    <row r="124" spans="1:11" x14ac:dyDescent="0.2">
      <c r="A124" s="341"/>
      <c r="B124" s="1044" t="s">
        <v>51</v>
      </c>
      <c r="C124" s="1054"/>
      <c r="D124" s="1054"/>
      <c r="E124" s="1054"/>
      <c r="F124" s="1054"/>
      <c r="G124" s="1054"/>
      <c r="H124" s="1054"/>
      <c r="I124" s="342"/>
      <c r="J124" s="321"/>
      <c r="K124" s="139" t="str">
        <f>IF(OR(C119="", C120="", C121="", C123=""),"Not all fields have been entered, please revisit Part 1C: Number of pregnant women setting a quit date and outcome at 4 week follow-up","")</f>
        <v/>
      </c>
    </row>
    <row r="125" spans="1:11" x14ac:dyDescent="0.2">
      <c r="A125" s="341"/>
      <c r="B125" s="1025" t="s">
        <v>169</v>
      </c>
      <c r="C125" s="1025"/>
      <c r="D125" s="1025"/>
      <c r="E125" s="1025"/>
      <c r="F125" s="1025"/>
      <c r="G125" s="1025"/>
      <c r="H125" s="1025"/>
      <c r="I125" s="342"/>
      <c r="J125" s="321"/>
      <c r="K125" s="139"/>
    </row>
    <row r="126" spans="1:11" ht="12.75" customHeight="1" x14ac:dyDescent="0.2">
      <c r="A126" s="341"/>
      <c r="B126" s="1025" t="s">
        <v>168</v>
      </c>
      <c r="C126" s="1025"/>
      <c r="D126" s="1025"/>
      <c r="E126" s="1025"/>
      <c r="F126" s="1025"/>
      <c r="G126" s="1025"/>
      <c r="H126" s="1025"/>
      <c r="I126" s="342"/>
      <c r="J126" s="321"/>
      <c r="K126" s="140"/>
    </row>
    <row r="127" spans="1:11" ht="12.75" customHeight="1" x14ac:dyDescent="0.2">
      <c r="A127" s="341"/>
      <c r="B127" s="421"/>
      <c r="C127" s="429"/>
      <c r="D127" s="429"/>
      <c r="E127" s="429"/>
      <c r="F127" s="429"/>
      <c r="G127" s="429"/>
      <c r="H127" s="429"/>
      <c r="I127" s="342"/>
      <c r="J127" s="321"/>
      <c r="K127" s="139"/>
    </row>
    <row r="128" spans="1:11" ht="12.75" customHeight="1" x14ac:dyDescent="0.2">
      <c r="A128" s="341"/>
      <c r="B128" s="421"/>
      <c r="C128" s="429"/>
      <c r="D128" s="429"/>
      <c r="E128" s="429"/>
      <c r="F128" s="429"/>
      <c r="G128" s="429"/>
      <c r="H128" s="429"/>
      <c r="I128" s="342"/>
      <c r="J128" s="321"/>
      <c r="K128" s="139"/>
    </row>
    <row r="129" spans="1:11" ht="12.75" customHeight="1" x14ac:dyDescent="0.2">
      <c r="A129" s="341"/>
      <c r="B129" s="421"/>
      <c r="C129" s="429"/>
      <c r="D129" s="429"/>
      <c r="E129" s="429"/>
      <c r="F129" s="429"/>
      <c r="G129" s="429"/>
      <c r="H129" s="429"/>
      <c r="I129" s="342"/>
      <c r="J129" s="321"/>
      <c r="K129" s="139"/>
    </row>
    <row r="130" spans="1:11" ht="12.75" customHeight="1" x14ac:dyDescent="0.2">
      <c r="A130" s="341"/>
      <c r="B130" s="421"/>
      <c r="C130" s="429"/>
      <c r="D130" s="429"/>
      <c r="E130" s="429"/>
      <c r="F130" s="429"/>
      <c r="G130" s="429"/>
      <c r="H130" s="429"/>
      <c r="I130" s="342"/>
      <c r="J130" s="321"/>
      <c r="K130" s="139"/>
    </row>
    <row r="131" spans="1:11" ht="14.25" x14ac:dyDescent="0.2">
      <c r="A131" s="341"/>
      <c r="B131" s="323" t="s">
        <v>179</v>
      </c>
      <c r="C131" s="420"/>
      <c r="D131" s="420"/>
      <c r="E131" s="420"/>
      <c r="F131" s="420"/>
      <c r="G131" s="420"/>
      <c r="H131" s="372"/>
      <c r="I131" s="372"/>
      <c r="J131" s="321"/>
      <c r="K131" s="139"/>
    </row>
    <row r="132" spans="1:11" x14ac:dyDescent="0.2">
      <c r="A132" s="341"/>
      <c r="B132" s="323"/>
      <c r="C132" s="347" t="s">
        <v>76</v>
      </c>
      <c r="D132" s="347" t="s">
        <v>77</v>
      </c>
      <c r="E132" s="420"/>
      <c r="F132" s="420"/>
      <c r="G132" s="420"/>
      <c r="H132" s="372"/>
      <c r="I132" s="372"/>
      <c r="J132" s="321"/>
      <c r="K132" s="139"/>
    </row>
    <row r="133" spans="1:11" ht="36" x14ac:dyDescent="0.2">
      <c r="A133" s="341"/>
      <c r="B133" s="430"/>
      <c r="C133" s="352" t="s">
        <v>78</v>
      </c>
      <c r="D133" s="352" t="s">
        <v>79</v>
      </c>
      <c r="E133" s="420"/>
      <c r="F133" s="420"/>
      <c r="G133" s="420"/>
      <c r="H133" s="372"/>
      <c r="I133" s="372"/>
      <c r="J133" s="321"/>
      <c r="K133" s="139"/>
    </row>
    <row r="134" spans="1:11" x14ac:dyDescent="0.2">
      <c r="A134" s="341"/>
      <c r="B134" s="335"/>
      <c r="C134" s="420"/>
      <c r="D134" s="420"/>
      <c r="E134" s="420"/>
      <c r="F134" s="420"/>
      <c r="G134" s="420"/>
      <c r="H134" s="372"/>
      <c r="I134" s="372"/>
      <c r="J134" s="321"/>
      <c r="K134" s="139"/>
    </row>
    <row r="135" spans="1:11" ht="39.75" customHeight="1" x14ac:dyDescent="0.2">
      <c r="A135" s="431">
        <v>39</v>
      </c>
      <c r="B135" s="432" t="s">
        <v>104</v>
      </c>
      <c r="C135" s="779">
        <v>114</v>
      </c>
      <c r="D135" s="779">
        <v>40</v>
      </c>
      <c r="E135" s="321"/>
      <c r="F135" s="416"/>
      <c r="G135" s="414"/>
      <c r="H135" s="414"/>
      <c r="I135" s="414"/>
      <c r="J135" s="414"/>
      <c r="K135" s="150" t="str">
        <f>IF(D135&gt;C135,CONCATENATE("Check! Cell D",ROW()&amp;" cannot be greater than C",ROW()),"")</f>
        <v/>
      </c>
    </row>
    <row r="136" spans="1:11" x14ac:dyDescent="0.2">
      <c r="A136" s="341"/>
      <c r="B136" s="1025" t="s">
        <v>51</v>
      </c>
      <c r="C136" s="1025"/>
      <c r="D136" s="1025"/>
      <c r="E136" s="1025"/>
      <c r="F136" s="1025"/>
      <c r="G136" s="1025"/>
      <c r="H136" s="1025"/>
      <c r="I136" s="372"/>
      <c r="J136" s="321"/>
      <c r="K136" s="139" t="str">
        <f>IF(OR(C135&gt;E79,D135&gt;H79 ),"Cell C135 cannot be greater than Cell E79 and Cell D135 cannot be greater than Cell H79","")</f>
        <v/>
      </c>
    </row>
    <row r="137" spans="1:11" x14ac:dyDescent="0.2">
      <c r="A137" s="341"/>
      <c r="B137" s="1025" t="s">
        <v>170</v>
      </c>
      <c r="C137" s="1025"/>
      <c r="D137" s="1025"/>
      <c r="E137" s="1025"/>
      <c r="F137" s="1025"/>
      <c r="G137" s="1025"/>
      <c r="H137" s="1025"/>
      <c r="I137" s="342"/>
      <c r="J137" s="321"/>
      <c r="K137" s="139" t="str">
        <f>IF(OR(C135="", D135=""),"Not all fields have been entered, please revisit Part 1D Number of people setting a quit date and successful quitters receiving free prescriptions","")</f>
        <v/>
      </c>
    </row>
    <row r="138" spans="1:11" x14ac:dyDescent="0.2">
      <c r="A138" s="341"/>
      <c r="B138" s="1025" t="s">
        <v>171</v>
      </c>
      <c r="C138" s="1025"/>
      <c r="D138" s="1025"/>
      <c r="E138" s="1025"/>
      <c r="F138" s="1025"/>
      <c r="G138" s="1025"/>
      <c r="H138" s="1025"/>
      <c r="I138" s="342"/>
      <c r="J138" s="321"/>
      <c r="K138" s="140"/>
    </row>
    <row r="139" spans="1:11" x14ac:dyDescent="0.2">
      <c r="A139" s="341"/>
      <c r="B139" s="1044"/>
      <c r="C139" s="1044"/>
      <c r="D139" s="1044"/>
      <c r="E139" s="1044"/>
      <c r="F139" s="1044"/>
      <c r="G139" s="1044"/>
      <c r="H139" s="1044"/>
      <c r="I139" s="342"/>
      <c r="J139" s="321"/>
      <c r="K139" s="139"/>
    </row>
    <row r="140" spans="1:11" x14ac:dyDescent="0.2">
      <c r="A140" s="341"/>
      <c r="B140" s="433"/>
      <c r="C140" s="342"/>
      <c r="D140" s="342"/>
      <c r="E140" s="342"/>
      <c r="F140" s="342"/>
      <c r="G140" s="342"/>
      <c r="H140" s="342"/>
      <c r="I140" s="342"/>
      <c r="J140" s="321"/>
      <c r="K140" s="139"/>
    </row>
    <row r="141" spans="1:11" x14ac:dyDescent="0.2">
      <c r="A141" s="341"/>
      <c r="B141" s="335"/>
      <c r="C141" s="420"/>
      <c r="D141" s="420"/>
      <c r="E141" s="420"/>
      <c r="F141" s="420"/>
      <c r="G141" s="420"/>
      <c r="H141" s="372"/>
      <c r="I141" s="372"/>
      <c r="J141" s="321"/>
      <c r="K141" s="139"/>
    </row>
    <row r="142" spans="1:11" ht="14.25" x14ac:dyDescent="0.2">
      <c r="A142" s="321"/>
      <c r="B142" s="328" t="s">
        <v>180</v>
      </c>
      <c r="C142" s="321"/>
      <c r="D142" s="321"/>
      <c r="E142" s="321"/>
      <c r="F142" s="321"/>
      <c r="G142" s="321"/>
      <c r="H142" s="321"/>
      <c r="I142" s="321"/>
      <c r="J142" s="321"/>
      <c r="K142" s="139"/>
    </row>
    <row r="143" spans="1:11" x14ac:dyDescent="0.2">
      <c r="A143" s="321"/>
      <c r="B143" s="321"/>
      <c r="C143" s="347" t="s">
        <v>83</v>
      </c>
      <c r="D143" s="347" t="s">
        <v>84</v>
      </c>
      <c r="E143" s="321"/>
      <c r="F143" s="321"/>
      <c r="G143" s="321"/>
      <c r="H143" s="321"/>
      <c r="I143" s="321"/>
      <c r="J143" s="321"/>
      <c r="K143" s="139"/>
    </row>
    <row r="144" spans="1:11" ht="36" x14ac:dyDescent="0.2">
      <c r="A144" s="321"/>
      <c r="B144" s="430"/>
      <c r="C144" s="352" t="s">
        <v>78</v>
      </c>
      <c r="D144" s="352" t="s">
        <v>79</v>
      </c>
      <c r="E144" s="321"/>
      <c r="F144" s="321"/>
      <c r="G144" s="321"/>
      <c r="H144" s="321"/>
      <c r="I144" s="321"/>
      <c r="J144" s="321"/>
      <c r="K144" s="139"/>
    </row>
    <row r="145" spans="1:11" x14ac:dyDescent="0.2">
      <c r="A145" s="321"/>
      <c r="B145" s="321"/>
      <c r="C145" s="321"/>
      <c r="D145" s="321"/>
      <c r="E145" s="321"/>
      <c r="F145" s="321"/>
      <c r="G145" s="321"/>
      <c r="H145" s="321"/>
      <c r="I145" s="321"/>
      <c r="J145" s="321"/>
      <c r="K145" s="139"/>
    </row>
    <row r="146" spans="1:11" ht="27.75" customHeight="1" x14ac:dyDescent="0.2">
      <c r="A146" s="431">
        <v>40</v>
      </c>
      <c r="B146" s="434" t="s">
        <v>80</v>
      </c>
      <c r="C146" s="779">
        <v>3</v>
      </c>
      <c r="D146" s="779">
        <v>1</v>
      </c>
      <c r="E146" s="321"/>
      <c r="F146" s="321"/>
      <c r="G146" s="321"/>
      <c r="H146" s="321"/>
      <c r="I146" s="321"/>
      <c r="J146" s="321"/>
      <c r="K146" s="139" t="str">
        <f>IF(D146&gt;C146,CONCATENATE("Check! Cell D",ROW()&amp;" cannot be greater than C",ROW()),"")</f>
        <v/>
      </c>
    </row>
    <row r="147" spans="1:11" ht="42" customHeight="1" x14ac:dyDescent="0.2">
      <c r="A147" s="431">
        <v>41</v>
      </c>
      <c r="B147" s="434" t="s">
        <v>109</v>
      </c>
      <c r="C147" s="779">
        <v>26</v>
      </c>
      <c r="D147" s="779">
        <v>9</v>
      </c>
      <c r="E147" s="321"/>
      <c r="F147" s="321"/>
      <c r="G147" s="321"/>
      <c r="H147" s="321"/>
      <c r="I147" s="321"/>
      <c r="J147" s="321"/>
      <c r="K147" s="139" t="str">
        <f t="shared" ref="K147:K155" si="6">IF(D147&gt;C147,CONCATENATE("Check! Cell D",ROW()&amp;" cannot be greater than C",ROW()),"")</f>
        <v/>
      </c>
    </row>
    <row r="148" spans="1:11" ht="27" customHeight="1" x14ac:dyDescent="0.2">
      <c r="A148" s="431">
        <v>42</v>
      </c>
      <c r="B148" s="434" t="s">
        <v>81</v>
      </c>
      <c r="C148" s="779">
        <v>25</v>
      </c>
      <c r="D148" s="779">
        <v>10</v>
      </c>
      <c r="E148" s="321"/>
      <c r="F148" s="321"/>
      <c r="G148" s="321"/>
      <c r="H148" s="321"/>
      <c r="I148" s="321"/>
      <c r="J148" s="321"/>
      <c r="K148" s="139" t="str">
        <f t="shared" si="6"/>
        <v/>
      </c>
    </row>
    <row r="149" spans="1:11" ht="39.75" customHeight="1" x14ac:dyDescent="0.2">
      <c r="A149" s="431">
        <v>43</v>
      </c>
      <c r="B149" s="434" t="s">
        <v>110</v>
      </c>
      <c r="C149" s="779">
        <v>36</v>
      </c>
      <c r="D149" s="779">
        <v>14</v>
      </c>
      <c r="E149" s="321"/>
      <c r="F149" s="321"/>
      <c r="G149" s="321"/>
      <c r="H149" s="321"/>
      <c r="I149" s="321"/>
      <c r="J149" s="321"/>
      <c r="K149" s="139" t="str">
        <f t="shared" si="6"/>
        <v/>
      </c>
    </row>
    <row r="150" spans="1:11" ht="27" customHeight="1" x14ac:dyDescent="0.2">
      <c r="A150" s="431">
        <v>44</v>
      </c>
      <c r="B150" s="434" t="s">
        <v>111</v>
      </c>
      <c r="C150" s="779">
        <v>3</v>
      </c>
      <c r="D150" s="779">
        <v>1</v>
      </c>
      <c r="E150" s="321"/>
      <c r="F150" s="321"/>
      <c r="G150" s="321"/>
      <c r="H150" s="321"/>
      <c r="I150" s="321"/>
      <c r="J150" s="321"/>
      <c r="K150" s="139" t="str">
        <f t="shared" si="6"/>
        <v/>
      </c>
    </row>
    <row r="151" spans="1:11" ht="42.75" customHeight="1" x14ac:dyDescent="0.2">
      <c r="A151" s="431">
        <v>45</v>
      </c>
      <c r="B151" s="434" t="s">
        <v>112</v>
      </c>
      <c r="C151" s="779">
        <v>16</v>
      </c>
      <c r="D151" s="779">
        <v>9</v>
      </c>
      <c r="E151" s="321"/>
      <c r="F151" s="321"/>
      <c r="G151" s="321"/>
      <c r="H151" s="321"/>
      <c r="I151" s="321"/>
      <c r="J151" s="321"/>
      <c r="K151" s="139" t="str">
        <f t="shared" si="6"/>
        <v/>
      </c>
    </row>
    <row r="152" spans="1:11" ht="27" x14ac:dyDescent="0.2">
      <c r="A152" s="431">
        <v>46</v>
      </c>
      <c r="B152" s="434" t="s">
        <v>113</v>
      </c>
      <c r="C152" s="779">
        <v>11</v>
      </c>
      <c r="D152" s="779">
        <v>7</v>
      </c>
      <c r="E152" s="321"/>
      <c r="F152" s="321"/>
      <c r="G152" s="321"/>
      <c r="H152" s="321"/>
      <c r="I152" s="321"/>
      <c r="J152" s="321"/>
      <c r="K152" s="139" t="str">
        <f t="shared" si="6"/>
        <v/>
      </c>
    </row>
    <row r="153" spans="1:11" ht="27" x14ac:dyDescent="0.2">
      <c r="A153" s="431">
        <v>47</v>
      </c>
      <c r="B153" s="434" t="s">
        <v>114</v>
      </c>
      <c r="C153" s="779">
        <v>52</v>
      </c>
      <c r="D153" s="779">
        <v>26</v>
      </c>
      <c r="E153" s="321"/>
      <c r="F153" s="321"/>
      <c r="G153" s="321"/>
      <c r="H153" s="321"/>
      <c r="I153" s="321"/>
      <c r="J153" s="321"/>
      <c r="K153" s="139" t="str">
        <f t="shared" si="6"/>
        <v/>
      </c>
    </row>
    <row r="154" spans="1:11" ht="12.75" customHeight="1" x14ac:dyDescent="0.2">
      <c r="A154" s="431">
        <v>48</v>
      </c>
      <c r="B154" s="434" t="s">
        <v>122</v>
      </c>
      <c r="C154" s="779">
        <v>0</v>
      </c>
      <c r="D154" s="779">
        <v>0</v>
      </c>
      <c r="E154" s="321"/>
      <c r="F154" s="321"/>
      <c r="G154" s="321"/>
      <c r="H154" s="321"/>
      <c r="I154" s="321"/>
      <c r="J154" s="321"/>
      <c r="K154" s="139" t="str">
        <f t="shared" si="6"/>
        <v/>
      </c>
    </row>
    <row r="155" spans="1:11" ht="13.5" customHeight="1" x14ac:dyDescent="0.2">
      <c r="A155" s="431">
        <v>49</v>
      </c>
      <c r="B155" s="434" t="s">
        <v>108</v>
      </c>
      <c r="C155" s="779">
        <v>25</v>
      </c>
      <c r="D155" s="779">
        <v>8</v>
      </c>
      <c r="E155" s="321"/>
      <c r="F155" s="321"/>
      <c r="G155" s="321"/>
      <c r="H155" s="321"/>
      <c r="I155" s="321"/>
      <c r="J155" s="321"/>
      <c r="K155" s="139" t="str">
        <f t="shared" si="6"/>
        <v/>
      </c>
    </row>
    <row r="156" spans="1:11" ht="54.75" customHeight="1" x14ac:dyDescent="0.2">
      <c r="A156" s="431">
        <v>50</v>
      </c>
      <c r="B156" s="432" t="s">
        <v>82</v>
      </c>
      <c r="C156" s="435">
        <f>SUM(C146:C155)</f>
        <v>197</v>
      </c>
      <c r="D156" s="435">
        <f>SUM(D146:D155)</f>
        <v>85</v>
      </c>
      <c r="E156" s="321"/>
      <c r="F156" s="321"/>
      <c r="G156" s="321"/>
      <c r="H156" s="321"/>
      <c r="I156" s="321"/>
      <c r="J156" s="321"/>
      <c r="K156" s="139" t="str">
        <f>IF(AND(D156&lt;&gt;H79,C156&lt;&gt;E79),"Check! Cell C156 and Cell D156 must equal totals in Part 1a (cells E79 and H79)",IF(D156&lt;&gt;H79,"Check! Cell D156 must equal total in Part 1a (cell H79)",IF(C156&lt;&gt;E79,"Check! Cell C156 must equal total in Part 1a (cell E79)","")))</f>
        <v/>
      </c>
    </row>
    <row r="157" spans="1:11" x14ac:dyDescent="0.2">
      <c r="A157" s="341"/>
      <c r="B157" s="335"/>
      <c r="C157" s="420"/>
      <c r="D157" s="420"/>
      <c r="E157" s="420"/>
      <c r="F157" s="420"/>
      <c r="G157" s="420"/>
      <c r="H157" s="372"/>
      <c r="I157" s="372"/>
      <c r="J157" s="321"/>
      <c r="K157" s="139" t="str">
        <f>IF(OR(C146="", C147="", C148="", C149="", C150="", C151="", C152="", C153="", C154="",C155="", D146="", D147="", D148="", D149="", D150="", D151="", D152="", D153="", D154="",D155=""),"Not all fields have been entered, please revisit Part 1E: Number of people setting a quit date and successful quitters by socio-economic classification","")</f>
        <v/>
      </c>
    </row>
    <row r="158" spans="1:11" x14ac:dyDescent="0.2">
      <c r="A158" s="321"/>
      <c r="B158" s="335" t="s">
        <v>51</v>
      </c>
      <c r="C158" s="420"/>
      <c r="D158" s="420"/>
      <c r="E158" s="420"/>
      <c r="F158" s="420"/>
      <c r="G158" s="420"/>
      <c r="H158" s="420"/>
      <c r="I158" s="330"/>
      <c r="J158" s="321"/>
      <c r="K158" s="139"/>
    </row>
    <row r="159" spans="1:11" ht="12.75" customHeight="1" x14ac:dyDescent="0.2">
      <c r="A159" s="341"/>
      <c r="B159" s="1025" t="s">
        <v>172</v>
      </c>
      <c r="C159" s="1025"/>
      <c r="D159" s="1025"/>
      <c r="E159" s="1025"/>
      <c r="F159" s="1025"/>
      <c r="G159" s="1025"/>
      <c r="H159" s="1025"/>
      <c r="I159" s="330"/>
      <c r="J159" s="321"/>
      <c r="K159" s="139"/>
    </row>
    <row r="160" spans="1:11" x14ac:dyDescent="0.2">
      <c r="A160" s="341"/>
      <c r="B160" s="1025" t="s">
        <v>173</v>
      </c>
      <c r="C160" s="1025"/>
      <c r="D160" s="1025"/>
      <c r="E160" s="1025"/>
      <c r="F160" s="1025"/>
      <c r="G160" s="1025"/>
      <c r="H160" s="1025"/>
      <c r="I160" s="330"/>
      <c r="J160" s="321"/>
      <c r="K160" s="139"/>
    </row>
    <row r="161" spans="1:11" ht="27" customHeight="1" x14ac:dyDescent="0.2">
      <c r="A161" s="341"/>
      <c r="B161" s="1025" t="s">
        <v>174</v>
      </c>
      <c r="C161" s="1025"/>
      <c r="D161" s="1025"/>
      <c r="E161" s="1025"/>
      <c r="F161" s="1025"/>
      <c r="G161" s="1025"/>
      <c r="H161" s="1025"/>
      <c r="I161" s="330"/>
      <c r="J161" s="321"/>
      <c r="K161" s="139"/>
    </row>
    <row r="162" spans="1:11" x14ac:dyDescent="0.2">
      <c r="A162" s="341"/>
      <c r="B162" s="335" t="s">
        <v>208</v>
      </c>
      <c r="C162" s="420"/>
      <c r="D162" s="420"/>
      <c r="E162" s="420"/>
      <c r="F162" s="420"/>
      <c r="G162" s="420"/>
      <c r="H162" s="372"/>
      <c r="I162" s="372"/>
      <c r="J162" s="321"/>
      <c r="K162" s="139"/>
    </row>
    <row r="163" spans="1:11" ht="12.75" customHeight="1" x14ac:dyDescent="0.2">
      <c r="A163" s="341"/>
      <c r="B163" s="1058"/>
      <c r="C163" s="1058"/>
      <c r="D163" s="1058"/>
      <c r="E163" s="1058"/>
      <c r="F163" s="1058"/>
      <c r="G163" s="1058"/>
      <c r="H163" s="1058"/>
      <c r="I163" s="330"/>
      <c r="J163" s="321"/>
      <c r="K163" s="139"/>
    </row>
    <row r="164" spans="1:11" x14ac:dyDescent="0.2">
      <c r="A164" s="341"/>
      <c r="B164" s="1058"/>
      <c r="C164" s="1058"/>
      <c r="D164" s="1058"/>
      <c r="E164" s="1058"/>
      <c r="F164" s="1058"/>
      <c r="G164" s="1058"/>
      <c r="H164" s="1058"/>
      <c r="I164" s="330"/>
      <c r="J164" s="321"/>
      <c r="K164" s="139"/>
    </row>
    <row r="165" spans="1:11" ht="27" customHeight="1" x14ac:dyDescent="0.2">
      <c r="A165" s="321"/>
      <c r="B165" s="1058"/>
      <c r="C165" s="1058"/>
      <c r="D165" s="1058"/>
      <c r="E165" s="1058"/>
      <c r="F165" s="1058"/>
      <c r="G165" s="1058"/>
      <c r="H165" s="1058"/>
      <c r="I165" s="330"/>
      <c r="J165" s="321"/>
      <c r="K165" s="139"/>
    </row>
    <row r="166" spans="1:11" x14ac:dyDescent="0.2">
      <c r="A166" s="321"/>
      <c r="B166" s="344"/>
      <c r="C166" s="344"/>
      <c r="D166" s="344"/>
      <c r="E166" s="344"/>
      <c r="F166" s="344"/>
      <c r="G166" s="344"/>
      <c r="H166" s="344"/>
      <c r="I166" s="436"/>
      <c r="J166" s="321"/>
      <c r="K166" s="139"/>
    </row>
    <row r="167" spans="1:11" x14ac:dyDescent="0.2">
      <c r="A167" s="321"/>
      <c r="B167" s="328"/>
      <c r="C167" s="321"/>
      <c r="D167" s="321"/>
      <c r="E167" s="321"/>
      <c r="F167" s="321"/>
      <c r="G167" s="321"/>
      <c r="H167" s="321"/>
      <c r="I167" s="321"/>
      <c r="J167" s="321"/>
      <c r="K167" s="139"/>
    </row>
    <row r="168" spans="1:11" ht="32.25" customHeight="1" x14ac:dyDescent="0.2">
      <c r="A168" s="321"/>
      <c r="B168" s="1030" t="s">
        <v>182</v>
      </c>
      <c r="C168" s="1054"/>
      <c r="D168" s="1054"/>
      <c r="E168" s="1054"/>
      <c r="F168" s="1054"/>
      <c r="G168" s="1054"/>
      <c r="H168" s="1054"/>
      <c r="I168" s="321"/>
      <c r="J168" s="321"/>
      <c r="K168" s="139"/>
    </row>
    <row r="169" spans="1:11" x14ac:dyDescent="0.2">
      <c r="A169" s="321"/>
      <c r="B169" s="328"/>
      <c r="C169" s="328"/>
      <c r="D169" s="437"/>
      <c r="E169" s="321"/>
      <c r="F169" s="321"/>
      <c r="G169" s="321"/>
      <c r="H169" s="321"/>
      <c r="I169" s="321"/>
      <c r="J169" s="321"/>
      <c r="K169" s="139"/>
    </row>
    <row r="170" spans="1:11" x14ac:dyDescent="0.2">
      <c r="A170" s="321"/>
      <c r="B170" s="328"/>
      <c r="C170" s="347" t="s">
        <v>85</v>
      </c>
      <c r="D170" s="347" t="s">
        <v>86</v>
      </c>
      <c r="E170" s="321"/>
      <c r="F170" s="321"/>
      <c r="G170" s="321"/>
      <c r="H170" s="321"/>
      <c r="I170" s="321"/>
      <c r="J170" s="321"/>
      <c r="K170" s="139"/>
    </row>
    <row r="171" spans="1:11" s="142" customFormat="1" ht="39" customHeight="1" x14ac:dyDescent="0.2">
      <c r="A171" s="438"/>
      <c r="B171" s="439"/>
      <c r="C171" s="440" t="s">
        <v>78</v>
      </c>
      <c r="D171" s="440" t="s">
        <v>79</v>
      </c>
      <c r="E171" s="441"/>
      <c r="F171" s="441"/>
      <c r="G171" s="441"/>
      <c r="H171" s="441"/>
      <c r="I171" s="441"/>
      <c r="J171" s="441"/>
      <c r="K171" s="154"/>
    </row>
    <row r="172" spans="1:11" x14ac:dyDescent="0.2">
      <c r="A172" s="321"/>
      <c r="B172" s="345"/>
      <c r="C172" s="442"/>
      <c r="D172" s="442"/>
      <c r="E172" s="321"/>
      <c r="F172" s="321"/>
      <c r="G172" s="321"/>
      <c r="H172" s="321"/>
      <c r="I172" s="321"/>
      <c r="J172" s="321"/>
      <c r="K172" s="139"/>
    </row>
    <row r="173" spans="1:11" ht="78" customHeight="1" x14ac:dyDescent="0.2">
      <c r="A173" s="431">
        <v>51</v>
      </c>
      <c r="B173" s="432" t="s">
        <v>184</v>
      </c>
      <c r="C173" s="779">
        <v>18</v>
      </c>
      <c r="D173" s="779">
        <v>5</v>
      </c>
      <c r="E173" s="443"/>
      <c r="F173" s="443"/>
      <c r="G173" s="321"/>
      <c r="H173" s="321"/>
      <c r="I173" s="321"/>
      <c r="J173" s="321"/>
      <c r="K173" s="139" t="str">
        <f t="shared" ref="K173:K182" si="7">IF(D173&gt;C173,CONCATENATE("Check! Cell D",ROW()&amp;" cannot be greater than C",ROW()),"")</f>
        <v/>
      </c>
    </row>
    <row r="174" spans="1:11" ht="62.45" customHeight="1" x14ac:dyDescent="0.2">
      <c r="A174" s="431">
        <v>52</v>
      </c>
      <c r="B174" s="432" t="s">
        <v>185</v>
      </c>
      <c r="C174" s="779">
        <v>80</v>
      </c>
      <c r="D174" s="779">
        <v>25</v>
      </c>
      <c r="E174" s="443"/>
      <c r="F174" s="443"/>
      <c r="G174" s="321"/>
      <c r="H174" s="321"/>
      <c r="I174" s="321"/>
      <c r="J174" s="321"/>
      <c r="K174" s="139" t="str">
        <f t="shared" si="7"/>
        <v/>
      </c>
    </row>
    <row r="175" spans="1:11" ht="46.15" customHeight="1" x14ac:dyDescent="0.2">
      <c r="A175" s="431">
        <v>53</v>
      </c>
      <c r="B175" s="432" t="s">
        <v>186</v>
      </c>
      <c r="C175" s="779">
        <v>1</v>
      </c>
      <c r="D175" s="779">
        <v>1</v>
      </c>
      <c r="E175" s="443"/>
      <c r="F175" s="443"/>
      <c r="G175" s="321"/>
      <c r="H175" s="321"/>
      <c r="I175" s="321"/>
      <c r="J175" s="321"/>
      <c r="K175" s="139" t="str">
        <f t="shared" si="7"/>
        <v/>
      </c>
    </row>
    <row r="176" spans="1:11" ht="49.15" customHeight="1" x14ac:dyDescent="0.2">
      <c r="A176" s="431">
        <v>54</v>
      </c>
      <c r="B176" s="432" t="s">
        <v>187</v>
      </c>
      <c r="C176" s="779">
        <v>77</v>
      </c>
      <c r="D176" s="779">
        <v>41</v>
      </c>
      <c r="E176" s="443"/>
      <c r="F176" s="443"/>
      <c r="G176" s="321"/>
      <c r="H176" s="321"/>
      <c r="I176" s="321"/>
      <c r="J176" s="321"/>
      <c r="K176" s="139" t="str">
        <f t="shared" si="7"/>
        <v/>
      </c>
    </row>
    <row r="177" spans="1:11" ht="96" customHeight="1" x14ac:dyDescent="0.2">
      <c r="A177" s="431">
        <v>55</v>
      </c>
      <c r="B177" s="432" t="s">
        <v>188</v>
      </c>
      <c r="C177" s="779">
        <v>7</v>
      </c>
      <c r="D177" s="779">
        <v>3</v>
      </c>
      <c r="E177" s="443"/>
      <c r="F177" s="443"/>
      <c r="G177" s="321"/>
      <c r="H177" s="321"/>
      <c r="I177" s="321"/>
      <c r="J177" s="414"/>
      <c r="K177" s="139" t="str">
        <f t="shared" si="7"/>
        <v/>
      </c>
    </row>
    <row r="178" spans="1:11" ht="135" customHeight="1" x14ac:dyDescent="0.2">
      <c r="A178" s="431">
        <v>56</v>
      </c>
      <c r="B178" s="432" t="s">
        <v>189</v>
      </c>
      <c r="C178" s="779">
        <v>4</v>
      </c>
      <c r="D178" s="779">
        <v>4</v>
      </c>
      <c r="E178" s="443"/>
      <c r="F178" s="443"/>
      <c r="G178" s="321"/>
      <c r="H178" s="321"/>
      <c r="I178" s="321"/>
      <c r="J178" s="414"/>
      <c r="K178" s="139" t="str">
        <f t="shared" si="7"/>
        <v/>
      </c>
    </row>
    <row r="179" spans="1:11" ht="156" customHeight="1" x14ac:dyDescent="0.2">
      <c r="A179" s="431">
        <v>57</v>
      </c>
      <c r="B179" s="432" t="s">
        <v>190</v>
      </c>
      <c r="C179" s="779">
        <v>3</v>
      </c>
      <c r="D179" s="779">
        <v>2</v>
      </c>
      <c r="E179" s="443"/>
      <c r="F179" s="443"/>
      <c r="G179" s="321"/>
      <c r="H179" s="321"/>
      <c r="I179" s="321"/>
      <c r="J179" s="321"/>
      <c r="K179" s="139" t="str">
        <f t="shared" si="7"/>
        <v/>
      </c>
    </row>
    <row r="180" spans="1:11" ht="90.6" customHeight="1" x14ac:dyDescent="0.2">
      <c r="A180" s="431">
        <v>58</v>
      </c>
      <c r="B180" s="432" t="s">
        <v>191</v>
      </c>
      <c r="C180" s="779">
        <v>2</v>
      </c>
      <c r="D180" s="779">
        <v>1</v>
      </c>
      <c r="E180" s="443"/>
      <c r="F180" s="443"/>
      <c r="G180" s="321"/>
      <c r="H180" s="321"/>
      <c r="I180" s="321"/>
      <c r="J180" s="321"/>
      <c r="K180" s="139" t="str">
        <f t="shared" si="7"/>
        <v/>
      </c>
    </row>
    <row r="181" spans="1:11" ht="116.45" customHeight="1" x14ac:dyDescent="0.2">
      <c r="A181" s="431">
        <v>59</v>
      </c>
      <c r="B181" s="432" t="s">
        <v>192</v>
      </c>
      <c r="C181" s="779">
        <v>4</v>
      </c>
      <c r="D181" s="779">
        <v>2</v>
      </c>
      <c r="E181" s="443"/>
      <c r="F181" s="443"/>
      <c r="G181" s="321"/>
      <c r="H181" s="321"/>
      <c r="I181" s="321"/>
      <c r="J181" s="321"/>
      <c r="K181" s="139" t="str">
        <f t="shared" si="7"/>
        <v/>
      </c>
    </row>
    <row r="182" spans="1:11" ht="65.45" customHeight="1" x14ac:dyDescent="0.2">
      <c r="A182" s="431">
        <v>60</v>
      </c>
      <c r="B182" s="432" t="s">
        <v>193</v>
      </c>
      <c r="C182" s="779">
        <v>1</v>
      </c>
      <c r="D182" s="779">
        <v>1</v>
      </c>
      <c r="E182" s="443"/>
      <c r="F182" s="443"/>
      <c r="G182" s="321"/>
      <c r="H182" s="321"/>
      <c r="I182" s="321"/>
      <c r="J182" s="321"/>
      <c r="K182" s="139" t="str">
        <f t="shared" si="7"/>
        <v/>
      </c>
    </row>
    <row r="183" spans="1:11" ht="54.75" customHeight="1" x14ac:dyDescent="0.2">
      <c r="A183" s="431">
        <v>61</v>
      </c>
      <c r="B183" s="432" t="s">
        <v>194</v>
      </c>
      <c r="C183" s="403">
        <f>SUM(C173:C182)</f>
        <v>197</v>
      </c>
      <c r="D183" s="403">
        <f>SUM(D173:D182)</f>
        <v>85</v>
      </c>
      <c r="E183" s="321"/>
      <c r="F183" s="416"/>
      <c r="G183" s="414"/>
      <c r="H183" s="414"/>
      <c r="I183" s="414"/>
      <c r="J183" s="414"/>
      <c r="K183" s="139" t="str">
        <f>IF(AND(D183&lt;&gt;H79,C183&lt;&gt;E79),"Check! Cell C183 and Cell D183 must equal totals in Part 1a (cells E79 and H79)",IF(D183&lt;&gt;H79,"Check! Cell D183 must equal total in Part 1a (cell H79)",IF(C183&lt;&gt;E79,"Check! Cell C183 must equal total in Part 1a (cell E79)","")))</f>
        <v/>
      </c>
    </row>
    <row r="184" spans="1:11" x14ac:dyDescent="0.2">
      <c r="A184" s="444"/>
      <c r="B184" s="1044" t="s">
        <v>51</v>
      </c>
      <c r="C184" s="1044"/>
      <c r="D184" s="1044"/>
      <c r="E184" s="1044"/>
      <c r="F184" s="1044"/>
      <c r="G184" s="1044"/>
      <c r="H184" s="1044"/>
      <c r="I184" s="445"/>
      <c r="J184" s="321"/>
      <c r="K184" s="139" t="str">
        <f>IF(OR(C173="", C174="", C175="", C176="", C177="", C178="", C179="", C180="", C181="", C182="", D173="", D174="", D175="", D176="", D177="", D178="", D179="", D180="", D181="", D182=""),"Not all fields have been entered, please revisit Part 1F: Number of people setting a quit date and successful quitters by pharmacotherapy treatment received","")</f>
        <v/>
      </c>
    </row>
    <row r="185" spans="1:11" ht="222" customHeight="1" x14ac:dyDescent="0.2">
      <c r="A185" s="444"/>
      <c r="B185" s="1047" t="s">
        <v>222</v>
      </c>
      <c r="C185" s="1025"/>
      <c r="D185" s="1025"/>
      <c r="E185" s="1025"/>
      <c r="F185" s="1025"/>
      <c r="G185" s="1025"/>
      <c r="H185" s="1025"/>
      <c r="I185" s="445"/>
      <c r="J185" s="321"/>
    </row>
    <row r="186" spans="1:11" ht="12.75" customHeight="1" x14ac:dyDescent="0.2">
      <c r="A186" s="444"/>
      <c r="B186" s="371"/>
      <c r="C186" s="371"/>
      <c r="D186" s="371"/>
      <c r="E186" s="371"/>
      <c r="F186" s="371"/>
      <c r="G186" s="371"/>
      <c r="H186" s="371"/>
      <c r="I186" s="445"/>
      <c r="J186" s="321"/>
      <c r="K186" s="139"/>
    </row>
    <row r="187" spans="1:11" ht="12.75" customHeight="1" x14ac:dyDescent="0.2">
      <c r="A187" s="446"/>
      <c r="B187" s="371"/>
      <c r="C187" s="371"/>
      <c r="D187" s="371"/>
      <c r="E187" s="371"/>
      <c r="F187" s="371"/>
      <c r="G187" s="371"/>
      <c r="H187" s="371"/>
      <c r="I187" s="445"/>
      <c r="J187" s="447"/>
      <c r="K187" s="139"/>
    </row>
    <row r="188" spans="1:11" ht="12.75" customHeight="1" x14ac:dyDescent="0.2">
      <c r="A188" s="446"/>
      <c r="B188" s="371"/>
      <c r="C188" s="371"/>
      <c r="D188" s="371"/>
      <c r="E188" s="371"/>
      <c r="F188" s="371"/>
      <c r="G188" s="371"/>
      <c r="H188" s="371"/>
      <c r="I188" s="445"/>
      <c r="J188" s="447"/>
      <c r="K188" s="139"/>
    </row>
    <row r="189" spans="1:11" ht="12.75" customHeight="1" x14ac:dyDescent="0.2">
      <c r="A189" s="444"/>
      <c r="B189" s="371"/>
      <c r="C189" s="371"/>
      <c r="D189" s="371"/>
      <c r="E189" s="371"/>
      <c r="F189" s="371"/>
      <c r="G189" s="371"/>
      <c r="H189" s="371"/>
      <c r="I189" s="445"/>
      <c r="J189" s="321"/>
      <c r="K189" s="139"/>
    </row>
    <row r="190" spans="1:11" ht="12.75" customHeight="1" x14ac:dyDescent="0.2">
      <c r="A190" s="321"/>
      <c r="B190" s="1048"/>
      <c r="C190" s="1048"/>
      <c r="D190" s="1048"/>
      <c r="E190" s="1048"/>
      <c r="F190" s="1048"/>
      <c r="G190" s="1048"/>
      <c r="H190" s="1048"/>
      <c r="I190" s="436"/>
      <c r="J190" s="321"/>
      <c r="K190" s="139"/>
    </row>
    <row r="191" spans="1:11" x14ac:dyDescent="0.2">
      <c r="A191" s="321"/>
      <c r="B191" s="436"/>
      <c r="C191" s="436"/>
      <c r="D191" s="436"/>
      <c r="E191" s="436"/>
      <c r="F191" s="436"/>
      <c r="G191" s="436"/>
      <c r="H191" s="436"/>
      <c r="I191" s="436"/>
      <c r="J191" s="321"/>
      <c r="K191" s="139"/>
    </row>
    <row r="192" spans="1:11" ht="12.75" customHeight="1" x14ac:dyDescent="0.2">
      <c r="A192" s="321"/>
      <c r="B192" s="1057" t="s">
        <v>181</v>
      </c>
      <c r="C192" s="1057"/>
      <c r="D192" s="1057"/>
      <c r="E192" s="1057"/>
      <c r="F192" s="1057"/>
      <c r="G192" s="1057"/>
      <c r="H192" s="1057"/>
      <c r="I192" s="448"/>
      <c r="J192" s="321"/>
      <c r="K192" s="139"/>
    </row>
    <row r="193" spans="1:11" x14ac:dyDescent="0.2">
      <c r="A193" s="321"/>
      <c r="B193" s="436"/>
      <c r="C193" s="436"/>
      <c r="D193" s="347" t="s">
        <v>87</v>
      </c>
      <c r="E193" s="347" t="s">
        <v>92</v>
      </c>
      <c r="F193" s="436"/>
      <c r="G193" s="1043" t="s">
        <v>93</v>
      </c>
      <c r="H193" s="1043"/>
      <c r="I193" s="449"/>
      <c r="J193" s="321"/>
      <c r="K193" s="139"/>
    </row>
    <row r="194" spans="1:11" s="143" customFormat="1" ht="60.75" customHeight="1" x14ac:dyDescent="0.2">
      <c r="A194" s="450"/>
      <c r="B194" s="1059"/>
      <c r="C194" s="1060"/>
      <c r="D194" s="451" t="s">
        <v>78</v>
      </c>
      <c r="E194" s="451" t="s">
        <v>79</v>
      </c>
      <c r="F194" s="452"/>
      <c r="G194" s="1045" t="s">
        <v>105</v>
      </c>
      <c r="H194" s="1046"/>
      <c r="I194" s="453"/>
      <c r="J194" s="450"/>
      <c r="K194" s="155"/>
    </row>
    <row r="195" spans="1:11" x14ac:dyDescent="0.2">
      <c r="A195" s="321"/>
      <c r="B195" s="454"/>
      <c r="C195" s="454"/>
      <c r="D195" s="454"/>
      <c r="E195" s="436"/>
      <c r="F195" s="436"/>
      <c r="G195" s="436"/>
      <c r="H195" s="436"/>
      <c r="I195" s="436"/>
      <c r="J195" s="321"/>
      <c r="K195" s="139"/>
    </row>
    <row r="196" spans="1:11" ht="60" customHeight="1" x14ac:dyDescent="0.2">
      <c r="A196" s="431">
        <v>62</v>
      </c>
      <c r="B196" s="1041" t="s">
        <v>123</v>
      </c>
      <c r="C196" s="1042"/>
      <c r="D196" s="779">
        <v>0</v>
      </c>
      <c r="E196" s="779">
        <v>0</v>
      </c>
      <c r="F196" s="455"/>
      <c r="G196" s="980"/>
      <c r="H196" s="1024"/>
      <c r="I196" s="456"/>
      <c r="J196" s="768"/>
      <c r="K196" s="134" t="str">
        <f t="shared" ref="K196:K201" si="8">IF(OR(D196="", D196=0, E196=""),"",IF(AND(OR(((E196/D196)*100)&lt;35,((E196/D196)*100)&gt;70),D196&gt;=20,G196=""),CONCATENATE("Check! Quit rate is "&amp;(ROUND((E196/D196)*100,0))&amp;"% which is outside of the expected range (35% to 70%). Please correct or enter an exception reason in G",ROW()),""))</f>
        <v/>
      </c>
    </row>
    <row r="197" spans="1:11" ht="60" customHeight="1" x14ac:dyDescent="0.2">
      <c r="A197" s="431">
        <v>63</v>
      </c>
      <c r="B197" s="1041" t="s">
        <v>89</v>
      </c>
      <c r="C197" s="1042"/>
      <c r="D197" s="779">
        <v>0</v>
      </c>
      <c r="E197" s="779">
        <v>0</v>
      </c>
      <c r="F197" s="455"/>
      <c r="G197" s="980"/>
      <c r="H197" s="1024"/>
      <c r="I197" s="456"/>
      <c r="J197" s="768"/>
      <c r="K197" s="134" t="str">
        <f t="shared" si="8"/>
        <v/>
      </c>
    </row>
    <row r="198" spans="1:11" ht="60" customHeight="1" x14ac:dyDescent="0.2">
      <c r="A198" s="431">
        <v>64</v>
      </c>
      <c r="B198" s="1041" t="s">
        <v>90</v>
      </c>
      <c r="C198" s="1042"/>
      <c r="D198" s="779">
        <v>0</v>
      </c>
      <c r="E198" s="779">
        <v>0</v>
      </c>
      <c r="F198" s="455"/>
      <c r="G198" s="980"/>
      <c r="H198" s="1024"/>
      <c r="I198" s="456"/>
      <c r="J198" s="768"/>
      <c r="K198" s="134" t="str">
        <f t="shared" si="8"/>
        <v/>
      </c>
    </row>
    <row r="199" spans="1:11" ht="60" customHeight="1" x14ac:dyDescent="0.2">
      <c r="A199" s="431">
        <v>65</v>
      </c>
      <c r="B199" s="1041" t="s">
        <v>102</v>
      </c>
      <c r="C199" s="1042"/>
      <c r="D199" s="779">
        <v>142</v>
      </c>
      <c r="E199" s="779">
        <v>56</v>
      </c>
      <c r="F199" s="455"/>
      <c r="G199" s="980"/>
      <c r="H199" s="1024"/>
      <c r="I199" s="456"/>
      <c r="J199" s="768"/>
      <c r="K199" s="134" t="str">
        <f t="shared" si="8"/>
        <v/>
      </c>
    </row>
    <row r="200" spans="1:11" ht="60" customHeight="1" x14ac:dyDescent="0.2">
      <c r="A200" s="431">
        <v>66</v>
      </c>
      <c r="B200" s="1041" t="s">
        <v>103</v>
      </c>
      <c r="C200" s="1042"/>
      <c r="D200" s="779">
        <v>0</v>
      </c>
      <c r="E200" s="779">
        <v>0</v>
      </c>
      <c r="F200" s="455"/>
      <c r="G200" s="980"/>
      <c r="H200" s="1024"/>
      <c r="I200" s="456"/>
      <c r="J200" s="768"/>
      <c r="K200" s="134" t="str">
        <f t="shared" si="8"/>
        <v/>
      </c>
    </row>
    <row r="201" spans="1:11" ht="60" customHeight="1" x14ac:dyDescent="0.2">
      <c r="A201" s="431">
        <v>67</v>
      </c>
      <c r="B201" s="1041" t="s">
        <v>101</v>
      </c>
      <c r="C201" s="1042"/>
      <c r="D201" s="779">
        <v>55</v>
      </c>
      <c r="E201" s="779">
        <v>29</v>
      </c>
      <c r="F201" s="455"/>
      <c r="G201" s="980"/>
      <c r="H201" s="1024"/>
      <c r="I201" s="456"/>
      <c r="J201" s="768"/>
      <c r="K201" s="134" t="str">
        <f t="shared" si="8"/>
        <v/>
      </c>
    </row>
    <row r="202" spans="1:11" x14ac:dyDescent="0.2">
      <c r="A202" s="321"/>
      <c r="B202" s="436"/>
      <c r="C202" s="436"/>
      <c r="D202" s="457"/>
      <c r="E202" s="457"/>
      <c r="F202" s="455"/>
      <c r="G202" s="436"/>
      <c r="H202" s="436"/>
      <c r="I202" s="436"/>
      <c r="J202" s="768"/>
      <c r="K202" s="895"/>
    </row>
    <row r="203" spans="1:11" x14ac:dyDescent="0.2">
      <c r="A203" s="321"/>
      <c r="B203" s="458" t="s">
        <v>91</v>
      </c>
      <c r="C203" s="436"/>
      <c r="D203" s="457"/>
      <c r="E203" s="457"/>
      <c r="F203" s="455"/>
      <c r="G203" s="436"/>
      <c r="H203" s="436"/>
      <c r="I203" s="436"/>
      <c r="J203" s="768"/>
      <c r="K203" s="895"/>
    </row>
    <row r="204" spans="1:11" ht="60" customHeight="1" x14ac:dyDescent="0.2">
      <c r="A204" s="431">
        <v>68</v>
      </c>
      <c r="B204" s="988" t="s">
        <v>322</v>
      </c>
      <c r="C204" s="989"/>
      <c r="D204" s="778">
        <v>0</v>
      </c>
      <c r="E204" s="778">
        <v>0</v>
      </c>
      <c r="F204" s="455"/>
      <c r="G204" s="980"/>
      <c r="H204" s="1024"/>
      <c r="I204" s="456"/>
      <c r="J204" s="768"/>
      <c r="K204" s="896" t="str">
        <f>IF(AND(OR(D204&lt;&gt;"", E204&lt;&gt;""),B204=""),CONCATENATE("Please enter an intervention setting in B",ROW()),IF(OR(D204="", D204=0, E204=""),"", IF(AND(OR(((E204/D204)*100)&lt;35,((E204/D204)*100)&gt;70),D204&gt;=20,G204=""),CONCATENATE("Check! Quit rate is "&amp;(ROUND((E204/D204)*100,0))&amp;"% which is outside of the expected range (35% to 70%). Please correct or enter an exception reason in G",ROW()),"")))</f>
        <v/>
      </c>
    </row>
    <row r="205" spans="1:11" ht="60" customHeight="1" x14ac:dyDescent="0.2">
      <c r="A205" s="431">
        <v>69</v>
      </c>
      <c r="B205" s="988" t="s">
        <v>323</v>
      </c>
      <c r="C205" s="989"/>
      <c r="D205" s="778">
        <v>0</v>
      </c>
      <c r="E205" s="778">
        <v>0</v>
      </c>
      <c r="F205" s="455"/>
      <c r="G205" s="980"/>
      <c r="H205" s="1024"/>
      <c r="I205" s="456"/>
      <c r="J205" s="768"/>
      <c r="K205" s="896" t="str">
        <f>IF(AND(OR(D205&lt;&gt;"", E205&lt;&gt;""),B205=""),CONCATENATE("Please enter an intervention setting in B",ROW()),IF(OR(D205="", D205=0, E205=""),"", IF(AND(OR(((E205/D205)*100)&lt;35,((E205/D205)*100)&gt;70),D205&gt;=20,G205=""),CONCATENATE("Check! Quit rate is "&amp;(ROUND((E205/D205)*100,0))&amp;"% which is outside of the expected range (35% to 70%). Please correct or enter an exception reason in G",ROW()),"")))</f>
        <v/>
      </c>
    </row>
    <row r="206" spans="1:11" ht="60" customHeight="1" x14ac:dyDescent="0.2">
      <c r="A206" s="431">
        <v>70</v>
      </c>
      <c r="B206" s="988"/>
      <c r="C206" s="989"/>
      <c r="D206" s="778"/>
      <c r="E206" s="778"/>
      <c r="F206" s="455"/>
      <c r="G206" s="980"/>
      <c r="H206" s="1024"/>
      <c r="I206" s="456"/>
      <c r="J206" s="768"/>
      <c r="K206" s="896" t="str">
        <f>IF(AND(OR(D206&lt;&gt;"", E206&lt;&gt;""),B206=""),CONCATENATE("Please enter an intervention setting in B",ROW()),IF(OR(D206="", D206=0, E206=""),"", IF(AND(OR(((E206/D206)*100)&lt;35,((E206/D206)*100)&gt;70),D206&gt;=20,G206=""),CONCATENATE("Check! Quit rate is "&amp;(ROUND((E206/D206)*100,0))&amp;"% which is outside of the expected range (35% to 70%). Please correct or enter an exception reason in G",ROW()),"")))</f>
        <v/>
      </c>
    </row>
    <row r="207" spans="1:11" ht="42" customHeight="1" x14ac:dyDescent="0.2">
      <c r="A207" s="431">
        <v>71</v>
      </c>
      <c r="B207" s="1052" t="s">
        <v>82</v>
      </c>
      <c r="C207" s="1053"/>
      <c r="D207" s="459">
        <f>SUM(D206+D205+D204+D201+D200+D199+D198+D197+D196)</f>
        <v>197</v>
      </c>
      <c r="E207" s="459">
        <f>SUM(E206+E205+E204+E201+E200+E199+E198+E197+E196)</f>
        <v>85</v>
      </c>
      <c r="F207" s="436"/>
      <c r="G207" s="460"/>
      <c r="H207" s="460"/>
      <c r="I207" s="436"/>
      <c r="J207" s="769"/>
      <c r="K207" s="139" t="str">
        <f>IF(AND(E207&lt;&gt;H79,D207&lt;&gt;E79),"Check! Cell D207 and Cell E207 must equal totals in Part 1a (cells E79 and H79)",IF(E207&lt;&gt;H79,"Check! Cell E207 must equal total in Part 1a (cell H79)",IF(D207&lt;&gt;E79,"Check! Cell D207 must equal total in Part 1a (cell E79)","")))</f>
        <v/>
      </c>
    </row>
    <row r="208" spans="1:11" x14ac:dyDescent="0.2">
      <c r="A208" s="321"/>
      <c r="B208" s="834" t="s">
        <v>51</v>
      </c>
      <c r="C208" s="893"/>
      <c r="D208" s="893"/>
      <c r="E208" s="893"/>
      <c r="F208" s="893"/>
      <c r="G208" s="893"/>
      <c r="H208" s="893"/>
      <c r="I208" s="436"/>
      <c r="J208" s="769"/>
      <c r="K208" s="139" t="str">
        <f>IF(OR(D196="", D197="", D198="", D199="", D200="", D201="", E196="", E197="", E198="", E199="", E200="", E201=""),"Not all fields have been entered, please revisit Part 1G: Number of people setting a quit date and successful quitters by intervention type","")</f>
        <v/>
      </c>
    </row>
    <row r="209" spans="1:11" ht="54.75" customHeight="1" x14ac:dyDescent="0.2">
      <c r="A209" s="321"/>
      <c r="B209" s="1050" t="s">
        <v>176</v>
      </c>
      <c r="C209" s="1050"/>
      <c r="D209" s="1050"/>
      <c r="E209" s="1050"/>
      <c r="F209" s="1050"/>
      <c r="G209" s="1050"/>
      <c r="H209" s="1050"/>
      <c r="I209" s="330"/>
      <c r="J209" s="769"/>
      <c r="K209" s="139"/>
    </row>
    <row r="210" spans="1:11" ht="12.75" customHeight="1" x14ac:dyDescent="0.2">
      <c r="A210" s="321"/>
      <c r="B210" s="461"/>
      <c r="C210" s="371"/>
      <c r="D210" s="371"/>
      <c r="E210" s="371"/>
      <c r="F210" s="371"/>
      <c r="G210" s="371"/>
      <c r="H210" s="371"/>
      <c r="I210" s="330"/>
      <c r="J210" s="769"/>
      <c r="K210" s="139"/>
    </row>
    <row r="211" spans="1:11" x14ac:dyDescent="0.2">
      <c r="A211" s="321"/>
      <c r="B211" s="1048"/>
      <c r="C211" s="1048"/>
      <c r="D211" s="1048"/>
      <c r="E211" s="1048"/>
      <c r="F211" s="1048"/>
      <c r="G211" s="1048"/>
      <c r="H211" s="1048"/>
      <c r="I211" s="436"/>
      <c r="J211" s="769"/>
      <c r="K211" s="139"/>
    </row>
    <row r="212" spans="1:11" x14ac:dyDescent="0.2">
      <c r="A212" s="321"/>
      <c r="B212" s="457"/>
      <c r="C212" s="436"/>
      <c r="D212" s="436"/>
      <c r="E212" s="436"/>
      <c r="F212" s="436"/>
      <c r="G212" s="436"/>
      <c r="H212" s="436"/>
      <c r="I212" s="436"/>
      <c r="J212" s="769"/>
      <c r="K212" s="139"/>
    </row>
    <row r="213" spans="1:11" ht="12.75" customHeight="1" x14ac:dyDescent="0.2">
      <c r="A213" s="321"/>
      <c r="B213" s="1057" t="s">
        <v>183</v>
      </c>
      <c r="C213" s="1057"/>
      <c r="D213" s="1057"/>
      <c r="E213" s="1057"/>
      <c r="F213" s="1057"/>
      <c r="G213" s="1057"/>
      <c r="H213" s="1057"/>
      <c r="I213" s="448"/>
      <c r="J213" s="769"/>
      <c r="K213" s="139"/>
    </row>
    <row r="214" spans="1:11" x14ac:dyDescent="0.2">
      <c r="A214" s="321"/>
      <c r="B214" s="436"/>
      <c r="C214" s="324"/>
      <c r="D214" s="347" t="s">
        <v>94</v>
      </c>
      <c r="E214" s="347" t="s">
        <v>96</v>
      </c>
      <c r="F214" s="462"/>
      <c r="G214" s="1043" t="s">
        <v>100</v>
      </c>
      <c r="H214" s="1043"/>
      <c r="I214" s="449"/>
      <c r="J214" s="769"/>
      <c r="K214" s="139"/>
    </row>
    <row r="215" spans="1:11" ht="61.5" customHeight="1" x14ac:dyDescent="0.2">
      <c r="A215" s="321"/>
      <c r="B215" s="1061"/>
      <c r="C215" s="1062"/>
      <c r="D215" s="352" t="s">
        <v>78</v>
      </c>
      <c r="E215" s="352" t="s">
        <v>79</v>
      </c>
      <c r="F215" s="436"/>
      <c r="G215" s="1045" t="s">
        <v>105</v>
      </c>
      <c r="H215" s="1046"/>
      <c r="I215" s="453"/>
      <c r="J215" s="769"/>
      <c r="K215" s="139"/>
    </row>
    <row r="216" spans="1:11" x14ac:dyDescent="0.2">
      <c r="A216" s="321"/>
      <c r="B216" s="436"/>
      <c r="C216" s="436"/>
      <c r="D216" s="436"/>
      <c r="E216" s="436"/>
      <c r="F216" s="436"/>
      <c r="G216" s="436"/>
      <c r="H216" s="436"/>
      <c r="I216" s="436"/>
      <c r="J216" s="769"/>
      <c r="K216" s="139"/>
    </row>
    <row r="217" spans="1:11" ht="60" customHeight="1" x14ac:dyDescent="0.2">
      <c r="A217" s="431">
        <v>72</v>
      </c>
      <c r="B217" s="1041" t="s">
        <v>195</v>
      </c>
      <c r="C217" s="1042"/>
      <c r="D217" s="779">
        <v>87</v>
      </c>
      <c r="E217" s="779">
        <v>41</v>
      </c>
      <c r="F217" s="455"/>
      <c r="G217" s="980"/>
      <c r="H217" s="1024"/>
      <c r="I217" s="456"/>
      <c r="J217" s="768"/>
      <c r="K217" s="134" t="str">
        <f>IF(OR(D217="", D217=0, E217=""),"",IF(AND(OR(((E217/D217)*100)&lt;35,((E217/D217)*100)&gt;70),D217&gt;=20,G217=""),CONCATENATE("Check! Quit rate is "&amp;(ROUND((E217/D217)*100,0))&amp;"% which is outside of the expected range (35% to 70%). Please correct or enter an exception reason in G",ROW()),""))</f>
        <v/>
      </c>
    </row>
    <row r="218" spans="1:11" ht="75" customHeight="1" x14ac:dyDescent="0.2">
      <c r="A218" s="431">
        <v>73</v>
      </c>
      <c r="B218" s="1041" t="s">
        <v>196</v>
      </c>
      <c r="C218" s="1042"/>
      <c r="D218" s="779">
        <v>0</v>
      </c>
      <c r="E218" s="779">
        <v>0</v>
      </c>
      <c r="F218" s="455"/>
      <c r="G218" s="980"/>
      <c r="H218" s="1024"/>
      <c r="I218" s="456"/>
      <c r="J218" s="768"/>
      <c r="K218" s="134" t="str">
        <f t="shared" ref="K218:K230" si="9">IF(OR(D218="", D218=0, E218=""),"",IF(AND(OR(((E218/D218)*100)&lt;35,((E218/D218)*100)&gt;70),D218&gt;=20,G218=""),CONCATENATE("Check! Quit rate is "&amp;(ROUND((E218/D218)*100,0))&amp;"% which is outside of the expected range (35% to 70%). Please correct or enter an exception reason in G",ROW()),""))</f>
        <v/>
      </c>
    </row>
    <row r="219" spans="1:11" ht="60" customHeight="1" x14ac:dyDescent="0.2">
      <c r="A219" s="431">
        <v>74</v>
      </c>
      <c r="B219" s="1041" t="s">
        <v>197</v>
      </c>
      <c r="C219" s="1042"/>
      <c r="D219" s="779">
        <v>0</v>
      </c>
      <c r="E219" s="779">
        <v>0</v>
      </c>
      <c r="F219" s="455"/>
      <c r="G219" s="980"/>
      <c r="H219" s="1024"/>
      <c r="I219" s="456"/>
      <c r="J219" s="768"/>
      <c r="K219" s="134" t="str">
        <f t="shared" si="9"/>
        <v/>
      </c>
    </row>
    <row r="220" spans="1:11" ht="60" customHeight="1" x14ac:dyDescent="0.2">
      <c r="A220" s="431">
        <v>75</v>
      </c>
      <c r="B220" s="1041" t="s">
        <v>198</v>
      </c>
      <c r="C220" s="1042"/>
      <c r="D220" s="779">
        <v>0</v>
      </c>
      <c r="E220" s="779">
        <v>0</v>
      </c>
      <c r="F220" s="455"/>
      <c r="G220" s="980"/>
      <c r="H220" s="1024"/>
      <c r="I220" s="456"/>
      <c r="J220" s="768"/>
      <c r="K220" s="134" t="str">
        <f t="shared" si="9"/>
        <v/>
      </c>
    </row>
    <row r="221" spans="1:11" ht="60" customHeight="1" x14ac:dyDescent="0.2">
      <c r="A221" s="431">
        <v>76</v>
      </c>
      <c r="B221" s="1041" t="s">
        <v>199</v>
      </c>
      <c r="C221" s="1042"/>
      <c r="D221" s="779">
        <v>10</v>
      </c>
      <c r="E221" s="779">
        <v>5</v>
      </c>
      <c r="F221" s="455"/>
      <c r="G221" s="980"/>
      <c r="H221" s="1024"/>
      <c r="I221" s="456"/>
      <c r="J221" s="768"/>
      <c r="K221" s="134" t="str">
        <f t="shared" si="9"/>
        <v/>
      </c>
    </row>
    <row r="222" spans="1:11" ht="60" customHeight="1" x14ac:dyDescent="0.2">
      <c r="A222" s="431">
        <v>77</v>
      </c>
      <c r="B222" s="1041" t="s">
        <v>200</v>
      </c>
      <c r="C222" s="1042"/>
      <c r="D222" s="779">
        <v>0</v>
      </c>
      <c r="E222" s="779">
        <v>0</v>
      </c>
      <c r="F222" s="455"/>
      <c r="G222" s="980"/>
      <c r="H222" s="1024"/>
      <c r="I222" s="456"/>
      <c r="J222" s="768"/>
      <c r="K222" s="134" t="str">
        <f t="shared" si="9"/>
        <v/>
      </c>
    </row>
    <row r="223" spans="1:11" ht="60" customHeight="1" x14ac:dyDescent="0.2">
      <c r="A223" s="431">
        <v>78</v>
      </c>
      <c r="B223" s="1041" t="s">
        <v>201</v>
      </c>
      <c r="C223" s="1042"/>
      <c r="D223" s="779">
        <v>100</v>
      </c>
      <c r="E223" s="779">
        <v>39</v>
      </c>
      <c r="F223" s="455"/>
      <c r="G223" s="980"/>
      <c r="H223" s="1024"/>
      <c r="I223" s="456"/>
      <c r="J223" s="768"/>
      <c r="K223" s="134" t="str">
        <f t="shared" si="9"/>
        <v/>
      </c>
    </row>
    <row r="224" spans="1:11" ht="60" customHeight="1" x14ac:dyDescent="0.2">
      <c r="A224" s="431">
        <v>79</v>
      </c>
      <c r="B224" s="1041" t="s">
        <v>202</v>
      </c>
      <c r="C224" s="1042"/>
      <c r="D224" s="779">
        <v>0</v>
      </c>
      <c r="E224" s="779">
        <v>0</v>
      </c>
      <c r="F224" s="455"/>
      <c r="G224" s="980"/>
      <c r="H224" s="1024"/>
      <c r="I224" s="456"/>
      <c r="J224" s="768"/>
      <c r="K224" s="134" t="str">
        <f t="shared" si="9"/>
        <v/>
      </c>
    </row>
    <row r="225" spans="1:11" ht="60" customHeight="1" x14ac:dyDescent="0.2">
      <c r="A225" s="431">
        <v>80</v>
      </c>
      <c r="B225" s="1041" t="s">
        <v>203</v>
      </c>
      <c r="C225" s="1042"/>
      <c r="D225" s="779">
        <v>0</v>
      </c>
      <c r="E225" s="779">
        <v>0</v>
      </c>
      <c r="F225" s="455"/>
      <c r="G225" s="980"/>
      <c r="H225" s="1024"/>
      <c r="I225" s="456"/>
      <c r="J225" s="768"/>
      <c r="K225" s="134" t="str">
        <f t="shared" si="9"/>
        <v/>
      </c>
    </row>
    <row r="226" spans="1:11" ht="60" customHeight="1" x14ac:dyDescent="0.2">
      <c r="A226" s="431">
        <v>81</v>
      </c>
      <c r="B226" s="1041" t="s">
        <v>204</v>
      </c>
      <c r="C226" s="1042"/>
      <c r="D226" s="779">
        <v>0</v>
      </c>
      <c r="E226" s="779">
        <v>0</v>
      </c>
      <c r="F226" s="455"/>
      <c r="G226" s="980"/>
      <c r="H226" s="1024"/>
      <c r="I226" s="456"/>
      <c r="J226" s="768"/>
      <c r="K226" s="134" t="str">
        <f t="shared" si="9"/>
        <v/>
      </c>
    </row>
    <row r="227" spans="1:11" ht="60" customHeight="1" x14ac:dyDescent="0.2">
      <c r="A227" s="431">
        <v>82</v>
      </c>
      <c r="B227" s="1041" t="s">
        <v>205</v>
      </c>
      <c r="C227" s="1042"/>
      <c r="D227" s="779">
        <v>0</v>
      </c>
      <c r="E227" s="779">
        <v>0</v>
      </c>
      <c r="F227" s="455"/>
      <c r="G227" s="980"/>
      <c r="H227" s="1024"/>
      <c r="I227" s="456"/>
      <c r="J227" s="768"/>
      <c r="K227" s="134" t="str">
        <f t="shared" si="9"/>
        <v/>
      </c>
    </row>
    <row r="228" spans="1:11" ht="60" customHeight="1" x14ac:dyDescent="0.2">
      <c r="A228" s="431">
        <v>83</v>
      </c>
      <c r="B228" s="1041" t="s">
        <v>206</v>
      </c>
      <c r="C228" s="1042"/>
      <c r="D228" s="779">
        <v>0</v>
      </c>
      <c r="E228" s="779">
        <v>0</v>
      </c>
      <c r="F228" s="455"/>
      <c r="G228" s="980"/>
      <c r="H228" s="1024"/>
      <c r="I228" s="456"/>
      <c r="J228" s="768"/>
      <c r="K228" s="134" t="str">
        <f t="shared" si="9"/>
        <v/>
      </c>
    </row>
    <row r="229" spans="1:11" ht="60" customHeight="1" x14ac:dyDescent="0.2">
      <c r="A229" s="431">
        <v>84</v>
      </c>
      <c r="B229" s="1041" t="s">
        <v>207</v>
      </c>
      <c r="C229" s="1042"/>
      <c r="D229" s="779">
        <v>0</v>
      </c>
      <c r="E229" s="779">
        <v>0</v>
      </c>
      <c r="F229" s="455"/>
      <c r="G229" s="980"/>
      <c r="H229" s="1024"/>
      <c r="I229" s="456"/>
      <c r="J229" s="768"/>
      <c r="K229" s="134" t="str">
        <f>IF(OR(D229="", D229=0, E229=""),"",IF(AND(OR(((E229/D229)*100)&lt;35,((E229/D229)*100)&gt;70),D229&gt;=20,G229=""),CONCATENATE("Check! Quit rate is "&amp;(ROUND((E229/D229)*100,0))&amp;"% which is outside of the expected range (35% to 70%). Please correct or enter an exception reason in G",ROW()),""))</f>
        <v/>
      </c>
    </row>
    <row r="230" spans="1:11" x14ac:dyDescent="0.2">
      <c r="A230" s="321"/>
      <c r="B230" s="436"/>
      <c r="C230" s="436"/>
      <c r="D230" s="463"/>
      <c r="E230" s="463"/>
      <c r="F230" s="464"/>
      <c r="G230" s="454"/>
      <c r="H230" s="436"/>
      <c r="I230" s="436"/>
      <c r="J230" s="768"/>
      <c r="K230" s="134" t="str">
        <f t="shared" si="9"/>
        <v/>
      </c>
    </row>
    <row r="231" spans="1:11" x14ac:dyDescent="0.2">
      <c r="A231" s="321"/>
      <c r="B231" s="458" t="s">
        <v>91</v>
      </c>
      <c r="C231" s="458"/>
      <c r="D231" s="463"/>
      <c r="E231" s="463"/>
      <c r="F231" s="464"/>
      <c r="G231" s="454"/>
      <c r="H231" s="436"/>
      <c r="I231" s="436"/>
      <c r="J231" s="768" t="b">
        <v>1</v>
      </c>
      <c r="K231" s="897"/>
    </row>
    <row r="232" spans="1:11" ht="60" customHeight="1" x14ac:dyDescent="0.2">
      <c r="A232" s="431">
        <v>85</v>
      </c>
      <c r="B232" s="988" t="s">
        <v>322</v>
      </c>
      <c r="C232" s="989"/>
      <c r="D232" s="778">
        <v>0</v>
      </c>
      <c r="E232" s="778">
        <v>0</v>
      </c>
      <c r="F232" s="455"/>
      <c r="G232" s="980"/>
      <c r="H232" s="1024"/>
      <c r="I232" s="456"/>
      <c r="J232" s="768"/>
      <c r="K232" s="896" t="str">
        <f>IF(AND(OR(D232&lt;&gt;"", E232&lt;&gt;""),B232=""),CONCATENATE("Please enter an intervention setting in B",ROW()),IF(OR(D232="", D232=0, E232=""),"", IF(AND(OR(((E232/D232)*100)&lt;35,((E232/D232)*100)&gt;70),D232&gt;=20,G232=""),CONCATENATE("Check! Quit rate is "&amp;(ROUND((E232/D232)*100,0))&amp;"% which is outside of the expected range (35% to 70%). Please correct or enter an exception reason in G",ROW()),"")))</f>
        <v/>
      </c>
    </row>
    <row r="233" spans="1:11" ht="60" customHeight="1" x14ac:dyDescent="0.2">
      <c r="A233" s="431">
        <v>86</v>
      </c>
      <c r="B233" s="988" t="s">
        <v>324</v>
      </c>
      <c r="C233" s="989"/>
      <c r="D233" s="778">
        <v>0</v>
      </c>
      <c r="E233" s="778">
        <v>0</v>
      </c>
      <c r="F233" s="455"/>
      <c r="G233" s="980"/>
      <c r="H233" s="1024"/>
      <c r="I233" s="456"/>
      <c r="J233" s="768"/>
      <c r="K233" s="896" t="str">
        <f>IF(AND(OR(D233&lt;&gt;"", E233&lt;&gt;""),B233=""),CONCATENATE("Please enter an intervention setting in B",ROW()),IF(OR(D233="", D233=0, E233=""),"", IF(AND(OR(((E233/D233)*100)&lt;35,((E233/D233)*100)&gt;70),D233&gt;=20,G233=""),CONCATENATE("Check! Quit rate is "&amp;(ROUND((E233/D233)*100,0))&amp;"% which is outside of the expected range (35% to 70%). Please correct or enter an exception reason in G",ROW()),"")))</f>
        <v/>
      </c>
    </row>
    <row r="234" spans="1:11" ht="60" customHeight="1" x14ac:dyDescent="0.2">
      <c r="A234" s="431">
        <v>87</v>
      </c>
      <c r="B234" s="988"/>
      <c r="C234" s="989"/>
      <c r="D234" s="778"/>
      <c r="E234" s="778"/>
      <c r="F234" s="455"/>
      <c r="G234" s="980"/>
      <c r="H234" s="1024"/>
      <c r="I234" s="456"/>
      <c r="J234" s="768"/>
      <c r="K234" s="896" t="str">
        <f>IF(AND(OR(D234&lt;&gt;"", E234&lt;&gt;""),B234=""),CONCATENATE("Please enter an intervention setting in B",ROW()),IF(OR(D234="", D234=0, E234=""),"", IF(AND(OR(((E234/D234)*100)&lt;35,((E234/D234)*100)&gt;70),D234&gt;=20,G234=""),CONCATENATE("Check! Quit rate is "&amp;(ROUND((E234/D234)*100,0))&amp;"% which is outside of the expected range (35% to 70%). Please correct or enter an exception reason in G",ROW()),"")))</f>
        <v/>
      </c>
    </row>
    <row r="235" spans="1:11" ht="42" customHeight="1" x14ac:dyDescent="0.2">
      <c r="A235" s="431">
        <v>88</v>
      </c>
      <c r="B235" s="1052" t="s">
        <v>82</v>
      </c>
      <c r="C235" s="1053"/>
      <c r="D235" s="465">
        <f>SUM(D234+D233+D232+D229+D228+D227+D226+D225+D224+D223+D222+D221+D220+D219+D218+D217)</f>
        <v>197</v>
      </c>
      <c r="E235" s="465">
        <f>SUM(E234+E233+E232+E229+E228+E227+E226+E225+E224+E223+E222+E221+E220+E219+E218+E217)</f>
        <v>85</v>
      </c>
      <c r="F235" s="436"/>
      <c r="G235" s="436"/>
      <c r="H235" s="436"/>
      <c r="I235" s="436"/>
      <c r="J235" s="321"/>
      <c r="K235" s="139" t="str">
        <f>IF(AND(E235&lt;&gt;H79,D235&lt;&gt;E79),"Check! Cell D235 and Cell E235 must equal totals in Part 1a (cells E79 and H79)",IF(E235&lt;&gt;H79,"Check! Cell E235 must equal total in Part 1a (cell H79)",IF(D235&lt;&gt;E79,"Check! Cell D235 must equal total in Part 1a (cell E79)","")))</f>
        <v/>
      </c>
    </row>
    <row r="236" spans="1:11" x14ac:dyDescent="0.2">
      <c r="A236" s="321"/>
      <c r="B236" s="834" t="s">
        <v>51</v>
      </c>
      <c r="C236" s="893"/>
      <c r="D236" s="893"/>
      <c r="E236" s="893"/>
      <c r="F236" s="893"/>
      <c r="G236" s="893"/>
      <c r="H236" s="893"/>
      <c r="I236" s="436"/>
      <c r="J236" s="321"/>
      <c r="K236" s="139" t="str">
        <f>IF(OR(D217="",D218="", D219="", D220="", D221="", D222="", D223="", D224="",D225="",D226="",D227="",D228="",D229="",E217="",E218="", E219="", E220="", E221="", E222="", E223="", E224="",E225="",E226="",E227="", E228="", E229=""),"Not all fields have been entered, please revisit Part 1H: Number of people setting a quit date and successful quitters by intervention setting","")</f>
        <v/>
      </c>
    </row>
    <row r="237" spans="1:11" ht="84" customHeight="1" x14ac:dyDescent="0.2">
      <c r="A237" s="321"/>
      <c r="B237" s="1050" t="s">
        <v>177</v>
      </c>
      <c r="C237" s="1051"/>
      <c r="D237" s="1051"/>
      <c r="E237" s="1051"/>
      <c r="F237" s="1051"/>
      <c r="G237" s="1051"/>
      <c r="H237" s="1051"/>
      <c r="I237" s="333"/>
      <c r="J237" s="321"/>
      <c r="K237" s="139"/>
    </row>
    <row r="238" spans="1:11" ht="12.75" customHeight="1" x14ac:dyDescent="0.2">
      <c r="A238" s="321"/>
      <c r="B238" s="461"/>
      <c r="C238" s="371"/>
      <c r="D238" s="371"/>
      <c r="E238" s="371"/>
      <c r="F238" s="371"/>
      <c r="G238" s="371"/>
      <c r="H238" s="371"/>
      <c r="I238" s="333"/>
      <c r="J238" s="321"/>
      <c r="K238" s="139"/>
    </row>
    <row r="239" spans="1:11" x14ac:dyDescent="0.2">
      <c r="A239" s="321"/>
      <c r="B239" s="1048"/>
      <c r="C239" s="1048"/>
      <c r="D239" s="1048"/>
      <c r="E239" s="1048"/>
      <c r="F239" s="1048"/>
      <c r="G239" s="1048"/>
      <c r="H239" s="1048"/>
      <c r="I239" s="436"/>
      <c r="J239" s="321"/>
      <c r="K239" s="139"/>
    </row>
    <row r="240" spans="1:11" x14ac:dyDescent="0.2">
      <c r="A240" s="321"/>
      <c r="B240" s="436"/>
      <c r="C240" s="436"/>
      <c r="D240" s="436"/>
      <c r="E240" s="436"/>
      <c r="F240" s="436"/>
      <c r="G240" s="436"/>
      <c r="H240" s="436"/>
      <c r="I240" s="436"/>
      <c r="J240" s="321"/>
      <c r="K240" s="139"/>
    </row>
    <row r="241" spans="1:11" x14ac:dyDescent="0.2">
      <c r="A241" s="805"/>
      <c r="B241" s="328" t="s">
        <v>95</v>
      </c>
      <c r="C241" s="328"/>
      <c r="D241" s="437"/>
      <c r="E241" s="909"/>
      <c r="F241" s="910"/>
      <c r="G241" s="909"/>
      <c r="H241" s="909"/>
      <c r="I241" s="321"/>
      <c r="J241" s="321"/>
      <c r="K241" s="139"/>
    </row>
    <row r="242" spans="1:11" x14ac:dyDescent="0.2">
      <c r="A242" s="805"/>
      <c r="B242" s="328"/>
      <c r="C242" s="328"/>
      <c r="D242" s="437"/>
      <c r="E242" s="909"/>
      <c r="F242" s="910"/>
      <c r="G242" s="909"/>
      <c r="H242" s="909"/>
      <c r="I242" s="321"/>
      <c r="J242" s="321"/>
      <c r="K242" s="140"/>
    </row>
    <row r="243" spans="1:11" x14ac:dyDescent="0.2">
      <c r="A243" s="805"/>
      <c r="B243" s="328" t="s">
        <v>124</v>
      </c>
      <c r="C243" s="328"/>
      <c r="D243" s="437"/>
      <c r="E243" s="909"/>
      <c r="F243" s="910"/>
      <c r="G243" s="909"/>
      <c r="H243" s="909"/>
      <c r="I243" s="321"/>
      <c r="J243" s="321"/>
      <c r="K243" s="139"/>
    </row>
    <row r="244" spans="1:11" x14ac:dyDescent="0.2">
      <c r="A244" s="807"/>
      <c r="B244" s="911"/>
      <c r="C244" s="347" t="s">
        <v>106</v>
      </c>
      <c r="D244" s="909"/>
      <c r="E244" s="909"/>
      <c r="F244" s="910"/>
      <c r="G244" s="909"/>
      <c r="H244" s="909"/>
      <c r="I244" s="321"/>
      <c r="J244" s="321"/>
      <c r="K244" s="139"/>
    </row>
    <row r="245" spans="1:11" x14ac:dyDescent="0.2">
      <c r="A245" s="807"/>
      <c r="B245" s="912" t="s">
        <v>97</v>
      </c>
      <c r="C245" s="913" t="s">
        <v>98</v>
      </c>
      <c r="D245" s="909"/>
      <c r="E245" s="909"/>
      <c r="F245" s="910"/>
      <c r="G245" s="909"/>
      <c r="H245" s="909"/>
      <c r="I245" s="321"/>
      <c r="J245" s="321"/>
      <c r="K245" s="139"/>
    </row>
    <row r="246" spans="1:11" x14ac:dyDescent="0.2">
      <c r="A246" s="806"/>
      <c r="B246" s="914"/>
      <c r="C246" s="909"/>
      <c r="D246" s="909"/>
      <c r="E246" s="909"/>
      <c r="F246" s="909"/>
      <c r="G246" s="328" t="s">
        <v>125</v>
      </c>
      <c r="H246" s="909"/>
      <c r="I246" s="321"/>
      <c r="J246" s="321"/>
      <c r="K246" s="139"/>
    </row>
    <row r="247" spans="1:11" ht="38.25" x14ac:dyDescent="0.2">
      <c r="A247" s="808">
        <v>89</v>
      </c>
      <c r="B247" s="915" t="s">
        <v>217</v>
      </c>
      <c r="C247" s="969">
        <v>203585</v>
      </c>
      <c r="D247" s="909"/>
      <c r="E247" s="909"/>
      <c r="F247" s="910"/>
      <c r="G247" s="980"/>
      <c r="H247" s="983"/>
      <c r="I247" s="321"/>
      <c r="J247" s="321"/>
      <c r="K247" s="820" t="str">
        <f>IF(AND(C247&lt;&gt;'Quarter 1'!C247,G247=""),"Check! Your Financial Allocation is different to the previous Quarter. (If this is correct please enter a reason in G247)","")</f>
        <v/>
      </c>
    </row>
    <row r="248" spans="1:11" ht="12.75" customHeight="1" x14ac:dyDescent="0.2">
      <c r="A248" s="807"/>
      <c r="B248" s="916"/>
      <c r="C248" s="917"/>
      <c r="D248" s="437"/>
      <c r="E248" s="909"/>
      <c r="F248" s="910"/>
      <c r="G248" s="909"/>
      <c r="H248" s="909"/>
      <c r="I248" s="321"/>
      <c r="J248" s="321"/>
      <c r="K248" s="140" t="str">
        <f>IF(AND(C247="",G247=""),"Not all fields have been entered, please revisit section Part 2A: Financial allocations for the year","")</f>
        <v/>
      </c>
    </row>
    <row r="249" spans="1:11" ht="174.6" customHeight="1" x14ac:dyDescent="0.2">
      <c r="A249" s="807"/>
      <c r="B249" s="1049" t="s">
        <v>218</v>
      </c>
      <c r="C249" s="1049"/>
      <c r="D249" s="1049"/>
      <c r="E249" s="1049"/>
      <c r="F249" s="1049"/>
      <c r="G249" s="1049"/>
      <c r="H249" s="909"/>
      <c r="I249" s="321"/>
      <c r="J249" s="321"/>
      <c r="K249" s="817"/>
    </row>
    <row r="250" spans="1:11" ht="12.75" customHeight="1" x14ac:dyDescent="0.2">
      <c r="A250" s="807"/>
      <c r="B250" s="916"/>
      <c r="C250" s="917"/>
      <c r="D250" s="437"/>
      <c r="E250" s="909"/>
      <c r="F250" s="910"/>
      <c r="G250" s="909"/>
      <c r="H250" s="909"/>
      <c r="I250" s="809"/>
      <c r="J250" s="321"/>
      <c r="K250" s="139"/>
    </row>
    <row r="251" spans="1:11" ht="12.75" customHeight="1" x14ac:dyDescent="0.2">
      <c r="A251" s="807"/>
      <c r="B251" s="1028" t="s">
        <v>99</v>
      </c>
      <c r="C251" s="1040"/>
      <c r="D251" s="1040"/>
      <c r="E251" s="1040"/>
      <c r="F251" s="1040"/>
      <c r="G251" s="1040"/>
      <c r="H251" s="1040"/>
      <c r="I251" s="321"/>
      <c r="J251" s="321"/>
      <c r="K251" s="139"/>
    </row>
    <row r="252" spans="1:11" x14ac:dyDescent="0.2">
      <c r="A252" s="807"/>
      <c r="B252" s="853"/>
      <c r="C252" s="866"/>
      <c r="D252" s="866"/>
      <c r="E252" s="866"/>
      <c r="F252" s="866"/>
      <c r="G252" s="866"/>
      <c r="H252" s="866"/>
      <c r="I252" s="321"/>
      <c r="J252" s="321"/>
      <c r="K252" s="139"/>
    </row>
    <row r="253" spans="1:11" ht="12.75" customHeight="1" x14ac:dyDescent="0.2">
      <c r="A253" s="807"/>
      <c r="B253" s="853"/>
      <c r="C253" s="347" t="s">
        <v>107</v>
      </c>
      <c r="D253" s="866"/>
      <c r="E253" s="866"/>
      <c r="F253" s="866"/>
      <c r="G253" s="328" t="s">
        <v>125</v>
      </c>
      <c r="H253" s="909"/>
      <c r="I253" s="343"/>
      <c r="J253" s="321"/>
      <c r="K253" s="139"/>
    </row>
    <row r="254" spans="1:11" ht="153.6" customHeight="1" x14ac:dyDescent="0.2">
      <c r="A254" s="808">
        <v>90</v>
      </c>
      <c r="B254" s="915" t="s">
        <v>128</v>
      </c>
      <c r="C254" s="969">
        <v>99352</v>
      </c>
      <c r="D254" s="866"/>
      <c r="E254" s="866"/>
      <c r="F254" s="866"/>
      <c r="G254" s="980"/>
      <c r="H254" s="983"/>
      <c r="I254" s="321"/>
      <c r="J254" s="321"/>
      <c r="K254" s="819" t="str">
        <f>IF(AND(C254&lt;='Quarter 1'!C254,G254=""),"The figure in Cell C254 should be greater than the figure for the previous quarter. Enter a reason in cell G254  if the figure is correct.",IF(AND(C254&gt;C247,G254=""),"Check! Spend in cell C254 is greater than allocation in C247. (If this is correct please enter a reason in G254)",IF(AND(C254&lt;(C247*0.25),G254=""),"Check! Cell C254 MAY be too low. (If this is correct please enter a reason in G254)","")))</f>
        <v/>
      </c>
    </row>
    <row r="255" spans="1:11" ht="223.9" customHeight="1" x14ac:dyDescent="0.2">
      <c r="A255" s="808">
        <v>91</v>
      </c>
      <c r="B255" s="915" t="s">
        <v>132</v>
      </c>
      <c r="C255" s="969">
        <v>16389</v>
      </c>
      <c r="D255" s="866"/>
      <c r="E255" s="866"/>
      <c r="F255" s="866"/>
      <c r="G255" s="980" t="s">
        <v>326</v>
      </c>
      <c r="H255" s="983"/>
      <c r="I255" s="321"/>
      <c r="J255" s="321"/>
      <c r="K255" s="818" t="str">
        <f>IF(AND(C255&lt;='Quarter 1'!C255,G255=""),"The figure in Cell C255 is cumulative and should be greater than the figure for the previous quarter. Enter a reason in cell G255 if the figure is correct.",IF(AND(C255 = 0,G255=""),"Please give a reason, in cell G255, why the total cost of pharmacotherapies is £0",""))</f>
        <v/>
      </c>
    </row>
    <row r="256" spans="1:11" ht="74.45" customHeight="1" x14ac:dyDescent="0.2">
      <c r="A256" s="808">
        <v>92</v>
      </c>
      <c r="B256" s="915" t="s">
        <v>130</v>
      </c>
      <c r="C256" s="969">
        <v>0</v>
      </c>
      <c r="D256" s="866"/>
      <c r="E256" s="866"/>
      <c r="F256" s="866"/>
      <c r="G256" s="866"/>
      <c r="H256" s="866"/>
      <c r="I256" s="321"/>
      <c r="J256" s="321"/>
      <c r="K256" s="818" t="str">
        <f>IF(C256&lt;'Quarter 1'!C256,"The figure in Cell C256 should be greater than or equal to the figure for the previous quarter. ","")</f>
        <v/>
      </c>
    </row>
    <row r="257" spans="1:12" ht="25.5" x14ac:dyDescent="0.2">
      <c r="A257" s="808">
        <v>93</v>
      </c>
      <c r="B257" s="918" t="s">
        <v>131</v>
      </c>
      <c r="C257" s="971">
        <f>SUM(C254:C256)</f>
        <v>115741</v>
      </c>
      <c r="D257" s="866"/>
      <c r="E257" s="866"/>
      <c r="F257" s="866"/>
      <c r="G257" s="328"/>
      <c r="H257" s="909"/>
      <c r="I257" s="342"/>
      <c r="J257" s="321"/>
      <c r="K257" s="139"/>
      <c r="L257" s="144"/>
    </row>
    <row r="258" spans="1:12" ht="12.75" customHeight="1" x14ac:dyDescent="0.2">
      <c r="A258" s="807"/>
      <c r="B258" s="853"/>
      <c r="C258" s="866"/>
      <c r="D258" s="866"/>
      <c r="E258" s="866"/>
      <c r="F258" s="866"/>
      <c r="G258" s="328"/>
      <c r="H258" s="328"/>
      <c r="I258" s="342"/>
      <c r="J258" s="321"/>
      <c r="K258" s="140" t="str">
        <f>IF(OR(C254="",C255="", C256=""),"Not all fields have been entered, please revisit section Part 2B: Cumulative total spend","")</f>
        <v/>
      </c>
      <c r="L258" s="144"/>
    </row>
    <row r="259" spans="1:12" ht="397.9" customHeight="1" x14ac:dyDescent="0.2">
      <c r="A259" s="807"/>
      <c r="B259" s="1047" t="s">
        <v>223</v>
      </c>
      <c r="C259" s="1025"/>
      <c r="D259" s="1025"/>
      <c r="E259" s="1025"/>
      <c r="F259" s="1025"/>
      <c r="G259" s="1025"/>
      <c r="H259" s="866"/>
      <c r="I259" s="342"/>
      <c r="J259" s="321"/>
      <c r="K259" s="140"/>
      <c r="L259" s="41"/>
    </row>
    <row r="260" spans="1:12" ht="40.15" customHeight="1" x14ac:dyDescent="0.2">
      <c r="A260" s="807"/>
      <c r="B260" s="1063" t="s">
        <v>225</v>
      </c>
      <c r="C260" s="1063"/>
      <c r="D260" s="1063"/>
      <c r="E260" s="1063"/>
      <c r="F260" s="1063"/>
      <c r="G260" s="1063"/>
      <c r="H260" s="810"/>
      <c r="I260" s="342"/>
      <c r="J260" s="321"/>
      <c r="K260" s="140"/>
    </row>
  </sheetData>
  <sheetProtection sheet="1" formatCells="0" formatColumns="0" formatRows="0" insertColumns="0" insertRows="0" insertHyperlinks="0" deleteColumns="0" deleteRows="0" sort="0" autoFilter="0" pivotTables="0"/>
  <mergeCells count="120">
    <mergeCell ref="B215:C215"/>
    <mergeCell ref="G215:H215"/>
    <mergeCell ref="B218:C218"/>
    <mergeCell ref="B185:H185"/>
    <mergeCell ref="B196:C196"/>
    <mergeCell ref="B198:C198"/>
    <mergeCell ref="G198:H198"/>
    <mergeCell ref="B260:G260"/>
    <mergeCell ref="G204:H204"/>
    <mergeCell ref="B206:C206"/>
    <mergeCell ref="G206:H206"/>
    <mergeCell ref="B207:C207"/>
    <mergeCell ref="B205:C205"/>
    <mergeCell ref="G214:H214"/>
    <mergeCell ref="B204:C204"/>
    <mergeCell ref="B209:H209"/>
    <mergeCell ref="B211:H211"/>
    <mergeCell ref="B229:C229"/>
    <mergeCell ref="B227:C227"/>
    <mergeCell ref="G227:H227"/>
    <mergeCell ref="B224:C224"/>
    <mergeCell ref="B217:C217"/>
    <mergeCell ref="G223:H223"/>
    <mergeCell ref="B213:H213"/>
    <mergeCell ref="G200:H200"/>
    <mergeCell ref="B201:C201"/>
    <mergeCell ref="B168:H168"/>
    <mergeCell ref="B199:C199"/>
    <mergeCell ref="B82:H82"/>
    <mergeCell ref="B95:H95"/>
    <mergeCell ref="B197:C197"/>
    <mergeCell ref="B94:H94"/>
    <mergeCell ref="B125:H125"/>
    <mergeCell ref="B124:H124"/>
    <mergeCell ref="B126:H126"/>
    <mergeCell ref="B190:H190"/>
    <mergeCell ref="B192:H192"/>
    <mergeCell ref="B83:H83"/>
    <mergeCell ref="B184:H184"/>
    <mergeCell ref="G196:H196"/>
    <mergeCell ref="B139:H139"/>
    <mergeCell ref="B163:H165"/>
    <mergeCell ref="B136:H136"/>
    <mergeCell ref="B194:C194"/>
    <mergeCell ref="B138:H138"/>
    <mergeCell ref="B137:H137"/>
    <mergeCell ref="B110:H110"/>
    <mergeCell ref="B159:H159"/>
    <mergeCell ref="B259:G259"/>
    <mergeCell ref="B221:C221"/>
    <mergeCell ref="B222:C222"/>
    <mergeCell ref="B223:C223"/>
    <mergeCell ref="B233:C233"/>
    <mergeCell ref="G233:H233"/>
    <mergeCell ref="G255:H255"/>
    <mergeCell ref="G247:H247"/>
    <mergeCell ref="G225:H225"/>
    <mergeCell ref="B228:C228"/>
    <mergeCell ref="G228:H228"/>
    <mergeCell ref="B239:H239"/>
    <mergeCell ref="B249:G249"/>
    <mergeCell ref="B251:H251"/>
    <mergeCell ref="B237:H237"/>
    <mergeCell ref="G254:H254"/>
    <mergeCell ref="B235:C235"/>
    <mergeCell ref="G232:H232"/>
    <mergeCell ref="B232:C232"/>
    <mergeCell ref="B234:C234"/>
    <mergeCell ref="G221:H221"/>
    <mergeCell ref="G224:H224"/>
    <mergeCell ref="G226:H226"/>
    <mergeCell ref="G234:H234"/>
    <mergeCell ref="A22:H22"/>
    <mergeCell ref="A23:H23"/>
    <mergeCell ref="A27:H27"/>
    <mergeCell ref="A30:H30"/>
    <mergeCell ref="G222:H222"/>
    <mergeCell ref="G229:H229"/>
    <mergeCell ref="B226:C226"/>
    <mergeCell ref="B219:C219"/>
    <mergeCell ref="G218:H218"/>
    <mergeCell ref="B225:C225"/>
    <mergeCell ref="G220:H220"/>
    <mergeCell ref="G217:H217"/>
    <mergeCell ref="B220:C220"/>
    <mergeCell ref="G219:H219"/>
    <mergeCell ref="G205:H205"/>
    <mergeCell ref="B39:H39"/>
    <mergeCell ref="G193:H193"/>
    <mergeCell ref="B112:H112"/>
    <mergeCell ref="B41:H41"/>
    <mergeCell ref="G201:H201"/>
    <mergeCell ref="G197:H197"/>
    <mergeCell ref="G194:H194"/>
    <mergeCell ref="G199:H199"/>
    <mergeCell ref="B200:C200"/>
    <mergeCell ref="B160:H160"/>
    <mergeCell ref="B161:H161"/>
    <mergeCell ref="A32:H32"/>
    <mergeCell ref="A33:H33"/>
    <mergeCell ref="A34:J34"/>
    <mergeCell ref="B108:H108"/>
    <mergeCell ref="B109:H109"/>
    <mergeCell ref="B114:H114"/>
    <mergeCell ref="A3:H3"/>
    <mergeCell ref="A10:H10"/>
    <mergeCell ref="A11:H11"/>
    <mergeCell ref="A12:H12"/>
    <mergeCell ref="A13:H13"/>
    <mergeCell ref="B81:H81"/>
    <mergeCell ref="A5:H5"/>
    <mergeCell ref="A6:H6"/>
    <mergeCell ref="A7:H7"/>
    <mergeCell ref="A8:H8"/>
    <mergeCell ref="A9:H9"/>
    <mergeCell ref="A31:H31"/>
    <mergeCell ref="D21:G21"/>
    <mergeCell ref="A20:H20"/>
    <mergeCell ref="A26:H26"/>
    <mergeCell ref="A29:H29"/>
  </mergeCells>
  <phoneticPr fontId="38" type="noConversion"/>
  <dataValidations count="9">
    <dataValidation type="whole" operator="lessThanOrEqual" allowBlank="1" showInputMessage="1" showErrorMessage="1" errorTitle="Invalid entry" error="Numbers only_x000a_Or_x000a_There can't be more successful quitters than people setting a quit date" sqref="D135" xr:uid="{00000000-0002-0000-0200-000000000000}">
      <formula1>C135</formula1>
    </dataValidation>
    <dataValidation operator="lessThanOrEqual" allowBlank="1" showInputMessage="1" showErrorMessage="1" errorTitle="Invalid entry" error="Numbers only_x000a_Or_x000a_There cannot be more people confirming smoking status than people successfully quit." sqref="C123" xr:uid="{00000000-0002-0000-0200-000001000000}"/>
    <dataValidation type="whole" operator="greaterThanOrEqual" allowBlank="1" showInputMessage="1" showErrorMessage="1" errorTitle="Please enter a number" error="Numbers only_x000a_Or_x000a_There can't be more successful quitters than people setting a quit date." sqref="C52:D55 C66:D68 C59:D62 C77:D77 C72:D73 C46:D48" xr:uid="{00000000-0002-0000-0200-000002000000}">
      <formula1>F46</formula1>
    </dataValidation>
    <dataValidation type="whole" operator="greaterThanOrEqual" allowBlank="1" showInputMessage="1" showErrorMessage="1" errorTitle="Invalid entry" error="Numbers only" sqref="D102:I104 C119:C121 C247 D89:I91 C135 C146:D155 D106:H106 D93:H93 C173:D182 C254:C255" xr:uid="{00000000-0002-0000-0200-000003000000}">
      <formula1>0</formula1>
    </dataValidation>
    <dataValidation type="whole" operator="lessThanOrEqual" allowBlank="1" showInputMessage="1" showErrorMessage="1" errorTitle="Invalid entry" error="Numbers only_x000a_Or_x000a_There cannot be more people confirming smoking status than people attempting." sqref="I93 I106" xr:uid="{00000000-0002-0000-0200-000004000000}">
      <formula1>#REF!</formula1>
    </dataValidation>
    <dataValidation type="whole" operator="greaterThanOrEqual" allowBlank="1" showErrorMessage="1" errorTitle="ERROR!" error="The number setting a quit date cannot be lower than the number quitting" sqref="D196:D201 D204:D206 D217:D229 D232:D234" xr:uid="{00000000-0002-0000-0200-000005000000}">
      <formula1>E196</formula1>
    </dataValidation>
    <dataValidation type="whole" operator="lessThanOrEqual" allowBlank="1" showErrorMessage="1" errorTitle="ERROR!" error="The number quitting cannot be higher than the number setting a quit date" sqref="E196:E201 E204:E206 E217:E229 E232:E234" xr:uid="{00000000-0002-0000-0200-000006000000}">
      <formula1>D196</formula1>
    </dataValidation>
    <dataValidation type="whole" operator="lessThanOrEqual" showInputMessage="1" showErrorMessage="1" errorTitle="Please enter a number" error="Numbers only_x000a_Or_x000a_There can't be more successful quitters than people setting a quit date." sqref="F46:G48 F52:G55 F59:G62 F66:G68 F72:G73 F77 G77" xr:uid="{00000000-0002-0000-0200-000007000000}">
      <formula1>C46</formula1>
    </dataValidation>
    <dataValidation type="whole" allowBlank="1" showInputMessage="1" showErrorMessage="1" error="Please enter a whole number" sqref="E46:E48 H46:H48 C49:H49 E52:E55 H52:H55 C56:H56 E59:E62 H59:H62 C63:H63 E66:E68 H66:H68 C69:H69 E72:E73 H72:H73 C74:H74 E77 H77 C79:H79 C88:H88 C89:C91 C93 C101:H101 C102:C104 C106 C118 C156:D156 C183:D183 D207:E207 D235:E235" xr:uid="{00000000-0002-0000-0200-000008000000}">
      <formula1>0</formula1>
      <formula2>100000</formula2>
    </dataValidation>
  </dataValidations>
  <hyperlinks>
    <hyperlink ref="A12" r:id="rId1" xr:uid="{00000000-0004-0000-0200-000000000000}"/>
    <hyperlink ref="A9" r:id="rId2" xr:uid="{00000000-0004-0000-0200-000001000000}"/>
    <hyperlink ref="A7" r:id="rId3" xr:uid="{00000000-0004-0000-0200-000002000000}"/>
    <hyperlink ref="A30" r:id="rId4" display="https://digital.nhs.uk/data-and-information/data-collections-and-data-sets/data-collections/strategic-data-collection-service-sdcs" xr:uid="{00000000-0004-0000-0200-000003000000}"/>
    <hyperlink ref="A32" r:id="rId5" xr:uid="{00000000-0004-0000-0200-000004000000}"/>
    <hyperlink ref="B82" r:id="rId6" xr:uid="{00000000-0004-0000-0200-000005000000}"/>
    <hyperlink ref="A30:H30" r:id="rId7" display="https://digital.nhs.uk/data-and-information/data-collections-and-data-sets/data-collections/nhs-stop-smoking-services-collection" xr:uid="{00000000-0004-0000-0200-000006000000}"/>
  </hyperlinks>
  <pageMargins left="0.75" right="0.75" top="1" bottom="1" header="0.5" footer="0.5"/>
  <pageSetup paperSize="9" scale="60" fitToHeight="0" orientation="portrait" r:id="rId8"/>
  <headerFooter alignWithMargins="0"/>
  <rowBreaks count="5" manualBreakCount="5">
    <brk id="38" max="16383" man="1"/>
    <brk id="98" max="16383" man="1"/>
    <brk id="144" max="16383" man="1"/>
    <brk id="194" max="16383" man="1"/>
    <brk id="215" max="16383" man="1"/>
  </rowBreaks>
  <colBreaks count="1" manualBreakCount="1">
    <brk id="10" max="1048575" man="1"/>
  </colBreaks>
  <drawing r:id="rId9"/>
  <legacyDrawing r:id="rId10"/>
  <mc:AlternateContent xmlns:mc="http://schemas.openxmlformats.org/markup-compatibility/2006">
    <mc:Choice Requires="x14">
      <controls>
        <mc:AlternateContent xmlns:mc="http://schemas.openxmlformats.org/markup-compatibility/2006">
          <mc:Choice Requires="x14">
            <control shapeId="2057" r:id="rId11" name="Check Box 9">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79995117038483843"/>
  </sheetPr>
  <dimension ref="A1:L260"/>
  <sheetViews>
    <sheetView topLeftCell="A13" zoomScale="85" zoomScaleNormal="85" zoomScaleSheetLayoutView="100" workbookViewId="0">
      <selection activeCell="G219" sqref="G219:H219"/>
    </sheetView>
  </sheetViews>
  <sheetFormatPr defaultColWidth="9.140625" defaultRowHeight="12.75" x14ac:dyDescent="0.2"/>
  <cols>
    <col min="1" max="1" width="4.28515625" style="141" customWidth="1"/>
    <col min="2" max="2" width="28.5703125" style="141" customWidth="1"/>
    <col min="3" max="8" width="13.7109375" style="141" customWidth="1"/>
    <col min="9" max="9" width="12.140625" style="141" customWidth="1"/>
    <col min="10" max="10" width="1.85546875" style="1" customWidth="1"/>
    <col min="11" max="11" width="50.85546875" style="151" customWidth="1"/>
    <col min="12" max="12" width="20.42578125" style="141" customWidth="1"/>
    <col min="13" max="16384" width="9.140625" style="141"/>
  </cols>
  <sheetData>
    <row r="1" spans="1:12" ht="73.5" customHeight="1" x14ac:dyDescent="0.25">
      <c r="A1" s="466"/>
      <c r="B1" s="467"/>
      <c r="C1" s="961"/>
      <c r="D1" s="467"/>
      <c r="E1" s="467"/>
      <c r="F1" s="468"/>
      <c r="G1" s="469"/>
      <c r="H1" s="771"/>
      <c r="I1" s="771"/>
      <c r="J1" s="771"/>
      <c r="K1" s="145" t="str">
        <f>IF((COUNTBLANK(K2:K260))&lt;259,"CHECK COLUMN K","")</f>
        <v/>
      </c>
      <c r="L1" s="147" t="str">
        <f>IF(SUM(ROWS(L2:L260),-1,-(COUNTBLANK(L2:L260)))&gt;0,"CHECK COLUMN K","")</f>
        <v/>
      </c>
    </row>
    <row r="2" spans="1:12" ht="16.5" x14ac:dyDescent="0.25">
      <c r="A2" s="471"/>
      <c r="B2" s="471"/>
      <c r="C2" s="471"/>
      <c r="D2" s="471"/>
      <c r="E2" s="472"/>
      <c r="F2" s="473"/>
      <c r="G2" s="467"/>
      <c r="H2" s="467"/>
      <c r="I2" s="467"/>
      <c r="J2" s="467"/>
      <c r="K2" s="139"/>
    </row>
    <row r="3" spans="1:12" ht="20.25" x14ac:dyDescent="0.3">
      <c r="A3" s="1066" t="s">
        <v>316</v>
      </c>
      <c r="B3" s="1066"/>
      <c r="C3" s="1066"/>
      <c r="D3" s="1066"/>
      <c r="E3" s="1066"/>
      <c r="F3" s="1066"/>
      <c r="G3" s="1066"/>
      <c r="H3" s="1066"/>
      <c r="I3" s="869"/>
      <c r="J3" s="869"/>
      <c r="K3" s="139"/>
    </row>
    <row r="4" spans="1:12" x14ac:dyDescent="0.2">
      <c r="A4" s="467"/>
      <c r="B4" s="467"/>
      <c r="C4" s="467"/>
      <c r="D4" s="467"/>
      <c r="E4" s="467"/>
      <c r="F4" s="837"/>
      <c r="G4" s="467"/>
      <c r="H4" s="467"/>
      <c r="I4" s="467"/>
      <c r="J4" s="467"/>
      <c r="K4" s="139"/>
    </row>
    <row r="5" spans="1:12" ht="36" customHeight="1" x14ac:dyDescent="0.2">
      <c r="A5" s="1067" t="s">
        <v>138</v>
      </c>
      <c r="B5" s="1072"/>
      <c r="C5" s="1072"/>
      <c r="D5" s="1072"/>
      <c r="E5" s="1072"/>
      <c r="F5" s="1072"/>
      <c r="G5" s="1072"/>
      <c r="H5" s="1072"/>
      <c r="I5" s="843"/>
      <c r="J5" s="843"/>
      <c r="K5" s="140"/>
    </row>
    <row r="6" spans="1:12" ht="36.75" customHeight="1" x14ac:dyDescent="0.2">
      <c r="A6" s="1067" t="s">
        <v>139</v>
      </c>
      <c r="B6" s="1067"/>
      <c r="C6" s="1067"/>
      <c r="D6" s="1067"/>
      <c r="E6" s="1067"/>
      <c r="F6" s="1067"/>
      <c r="G6" s="1067"/>
      <c r="H6" s="1067"/>
      <c r="I6" s="842"/>
      <c r="J6" s="842"/>
      <c r="K6" s="140"/>
    </row>
    <row r="7" spans="1:12" ht="21" customHeight="1" x14ac:dyDescent="0.2">
      <c r="A7" s="1073" t="s">
        <v>309</v>
      </c>
      <c r="B7" s="1073"/>
      <c r="C7" s="1073"/>
      <c r="D7" s="1073"/>
      <c r="E7" s="1073"/>
      <c r="F7" s="1073"/>
      <c r="G7" s="1073"/>
      <c r="H7" s="1073"/>
      <c r="I7" s="870"/>
      <c r="J7" s="870"/>
      <c r="K7" s="140"/>
    </row>
    <row r="8" spans="1:12" ht="27" customHeight="1" x14ac:dyDescent="0.2">
      <c r="A8" s="1067" t="s">
        <v>140</v>
      </c>
      <c r="B8" s="1067"/>
      <c r="C8" s="1067"/>
      <c r="D8" s="1067"/>
      <c r="E8" s="1067"/>
      <c r="F8" s="1067"/>
      <c r="G8" s="1067"/>
      <c r="H8" s="1067"/>
      <c r="I8" s="842"/>
      <c r="J8" s="842"/>
      <c r="K8" s="140"/>
    </row>
    <row r="9" spans="1:12" ht="16.5" customHeight="1" x14ac:dyDescent="0.2">
      <c r="A9" s="1073" t="s">
        <v>141</v>
      </c>
      <c r="B9" s="1067"/>
      <c r="C9" s="1067"/>
      <c r="D9" s="1067"/>
      <c r="E9" s="1067"/>
      <c r="F9" s="1067"/>
      <c r="G9" s="1067"/>
      <c r="H9" s="1067"/>
      <c r="I9" s="842"/>
      <c r="J9" s="842"/>
      <c r="K9" s="140"/>
    </row>
    <row r="10" spans="1:12" ht="16.5" customHeight="1" x14ac:dyDescent="0.2">
      <c r="A10" s="1067"/>
      <c r="B10" s="1067"/>
      <c r="C10" s="1067"/>
      <c r="D10" s="1067"/>
      <c r="E10" s="1067"/>
      <c r="F10" s="1067"/>
      <c r="G10" s="1067"/>
      <c r="H10" s="1067"/>
      <c r="I10" s="842"/>
      <c r="J10" s="842"/>
      <c r="K10" s="140"/>
    </row>
    <row r="11" spans="1:12" ht="36.75" customHeight="1" x14ac:dyDescent="0.2">
      <c r="A11" s="1068" t="s">
        <v>142</v>
      </c>
      <c r="B11" s="1068"/>
      <c r="C11" s="1068"/>
      <c r="D11" s="1068"/>
      <c r="E11" s="1068"/>
      <c r="F11" s="1068"/>
      <c r="G11" s="1068"/>
      <c r="H11" s="1068"/>
      <c r="I11" s="844"/>
      <c r="J11" s="844"/>
      <c r="K11" s="140"/>
    </row>
    <row r="12" spans="1:12" x14ac:dyDescent="0.2">
      <c r="A12" s="1069" t="s">
        <v>143</v>
      </c>
      <c r="B12" s="1068"/>
      <c r="C12" s="1068"/>
      <c r="D12" s="1068"/>
      <c r="E12" s="1068"/>
      <c r="F12" s="1068"/>
      <c r="G12" s="1068"/>
      <c r="H12" s="1068"/>
      <c r="I12" s="844"/>
      <c r="J12" s="844"/>
      <c r="K12" s="140"/>
    </row>
    <row r="13" spans="1:12" x14ac:dyDescent="0.2">
      <c r="A13" s="1068"/>
      <c r="B13" s="1068"/>
      <c r="C13" s="1068"/>
      <c r="D13" s="1068"/>
      <c r="E13" s="1068"/>
      <c r="F13" s="1068"/>
      <c r="G13" s="1068"/>
      <c r="H13" s="1068"/>
      <c r="I13" s="844"/>
      <c r="J13" s="844"/>
      <c r="K13" s="140"/>
    </row>
    <row r="14" spans="1:12" x14ac:dyDescent="0.2">
      <c r="A14" s="553" t="s">
        <v>0</v>
      </c>
      <c r="B14" s="467"/>
      <c r="C14" s="467"/>
      <c r="D14" s="467"/>
      <c r="E14" s="467"/>
      <c r="F14" s="478"/>
      <c r="G14" s="467"/>
      <c r="H14" s="467"/>
      <c r="I14" s="467"/>
      <c r="J14" s="467"/>
      <c r="K14" s="140"/>
    </row>
    <row r="15" spans="1:12" x14ac:dyDescent="0.2">
      <c r="A15" s="467"/>
      <c r="B15" s="467"/>
      <c r="C15" s="467"/>
      <c r="D15" s="467"/>
      <c r="E15" s="467"/>
      <c r="F15" s="467"/>
      <c r="G15" s="467"/>
      <c r="H15" s="467"/>
      <c r="I15" s="467"/>
      <c r="J15" s="467"/>
      <c r="K15" s="140"/>
    </row>
    <row r="16" spans="1:12" x14ac:dyDescent="0.2">
      <c r="A16" s="957" t="s">
        <v>317</v>
      </c>
      <c r="B16" s="467"/>
      <c r="C16" s="480"/>
      <c r="D16" s="467"/>
      <c r="E16" s="584" t="s">
        <v>319</v>
      </c>
      <c r="F16" s="467"/>
      <c r="G16" s="473"/>
      <c r="H16" s="480" t="s">
        <v>1</v>
      </c>
      <c r="I16" s="481"/>
      <c r="J16" s="481"/>
      <c r="K16" s="140"/>
    </row>
    <row r="17" spans="1:11" x14ac:dyDescent="0.2">
      <c r="A17" s="467"/>
      <c r="B17" s="467"/>
      <c r="C17" s="467"/>
      <c r="D17" s="467"/>
      <c r="E17" s="467"/>
      <c r="F17" s="467"/>
      <c r="G17" s="467"/>
      <c r="H17" s="467"/>
      <c r="I17" s="467"/>
      <c r="J17" s="467"/>
      <c r="K17" s="140"/>
    </row>
    <row r="18" spans="1:11" x14ac:dyDescent="0.2">
      <c r="A18" s="584" t="s">
        <v>318</v>
      </c>
      <c r="B18" s="467"/>
      <c r="C18" s="480"/>
      <c r="D18" s="467"/>
      <c r="E18" s="584" t="s">
        <v>320</v>
      </c>
      <c r="F18" s="467"/>
      <c r="G18" s="482"/>
      <c r="H18" s="483"/>
      <c r="I18" s="481"/>
      <c r="J18" s="481"/>
      <c r="K18" s="148"/>
    </row>
    <row r="19" spans="1:11" x14ac:dyDescent="0.2">
      <c r="A19" s="467"/>
      <c r="B19" s="467"/>
      <c r="C19" s="481"/>
      <c r="D19" s="467"/>
      <c r="E19" s="467"/>
      <c r="F19" s="467"/>
      <c r="G19" s="473"/>
      <c r="H19" s="481"/>
      <c r="I19" s="481"/>
      <c r="J19" s="481"/>
      <c r="K19" s="148"/>
    </row>
    <row r="20" spans="1:11" ht="18.75" customHeight="1" x14ac:dyDescent="0.2">
      <c r="A20" s="1071" t="s">
        <v>144</v>
      </c>
      <c r="B20" s="1071"/>
      <c r="C20" s="1071"/>
      <c r="D20" s="1071"/>
      <c r="E20" s="1071"/>
      <c r="F20" s="1071"/>
      <c r="G20" s="1071"/>
      <c r="H20" s="1071"/>
      <c r="I20" s="871"/>
      <c r="J20" s="871"/>
      <c r="K20" s="140"/>
    </row>
    <row r="21" spans="1:11" x14ac:dyDescent="0.2">
      <c r="A21" s="484"/>
      <c r="B21" s="484"/>
      <c r="C21" s="484"/>
      <c r="D21" s="1070"/>
      <c r="E21" s="1070"/>
      <c r="F21" s="1070"/>
      <c r="G21" s="1070"/>
      <c r="H21" s="467"/>
      <c r="I21" s="467"/>
      <c r="J21" s="467"/>
      <c r="K21" s="149"/>
    </row>
    <row r="22" spans="1:11" x14ac:dyDescent="0.2">
      <c r="A22" s="1078"/>
      <c r="B22" s="1065"/>
      <c r="C22" s="1065"/>
      <c r="D22" s="1065"/>
      <c r="E22" s="1065"/>
      <c r="F22" s="1065"/>
      <c r="G22" s="1065"/>
      <c r="H22" s="1065"/>
      <c r="I22" s="836"/>
      <c r="J22" s="836"/>
      <c r="K22" s="149"/>
    </row>
    <row r="23" spans="1:11" x14ac:dyDescent="0.2">
      <c r="A23" s="1078"/>
      <c r="B23" s="1065"/>
      <c r="C23" s="1065"/>
      <c r="D23" s="1065"/>
      <c r="E23" s="1065"/>
      <c r="F23" s="1065"/>
      <c r="G23" s="1065"/>
      <c r="H23" s="1065"/>
      <c r="I23" s="836"/>
      <c r="J23" s="836"/>
      <c r="K23" s="149"/>
    </row>
    <row r="24" spans="1:11" x14ac:dyDescent="0.2">
      <c r="A24" s="872"/>
      <c r="B24" s="474"/>
      <c r="C24" s="474"/>
      <c r="D24" s="467"/>
      <c r="E24" s="467"/>
      <c r="F24" s="467"/>
      <c r="G24" s="467"/>
      <c r="H24" s="467"/>
      <c r="I24" s="467"/>
      <c r="J24" s="467"/>
      <c r="K24" s="149"/>
    </row>
    <row r="25" spans="1:11" x14ac:dyDescent="0.2">
      <c r="A25" s="872"/>
      <c r="B25" s="474"/>
      <c r="C25" s="474"/>
      <c r="D25" s="467"/>
      <c r="E25" s="467"/>
      <c r="F25" s="467"/>
      <c r="G25" s="467"/>
      <c r="H25" s="467"/>
      <c r="I25" s="467"/>
      <c r="J25" s="467"/>
      <c r="K25" s="149"/>
    </row>
    <row r="26" spans="1:11" ht="15.75" x14ac:dyDescent="0.2">
      <c r="A26" s="1074" t="s">
        <v>120</v>
      </c>
      <c r="B26" s="1074"/>
      <c r="C26" s="1074"/>
      <c r="D26" s="1074"/>
      <c r="E26" s="1074"/>
      <c r="F26" s="1074"/>
      <c r="G26" s="1074"/>
      <c r="H26" s="1074"/>
      <c r="I26" s="844"/>
      <c r="J26" s="844"/>
      <c r="K26" s="149"/>
    </row>
    <row r="27" spans="1:11" ht="390" customHeight="1" x14ac:dyDescent="0.2">
      <c r="A27" s="1075" t="s">
        <v>145</v>
      </c>
      <c r="B27" s="1076"/>
      <c r="C27" s="1076"/>
      <c r="D27" s="1076"/>
      <c r="E27" s="1076"/>
      <c r="F27" s="1076"/>
      <c r="G27" s="1076"/>
      <c r="H27" s="1076"/>
      <c r="I27" s="843"/>
      <c r="J27" s="843"/>
      <c r="K27" s="149"/>
    </row>
    <row r="28" spans="1:11" ht="6.75" customHeight="1" x14ac:dyDescent="0.2">
      <c r="A28" s="842"/>
      <c r="B28" s="843"/>
      <c r="C28" s="843"/>
      <c r="D28" s="843"/>
      <c r="E28" s="843"/>
      <c r="F28" s="843"/>
      <c r="G28" s="843"/>
      <c r="H28" s="843"/>
      <c r="I28" s="843"/>
      <c r="J28" s="843"/>
      <c r="K28" s="149"/>
    </row>
    <row r="29" spans="1:11" ht="49.5" customHeight="1" x14ac:dyDescent="0.2">
      <c r="A29" s="1067" t="s">
        <v>146</v>
      </c>
      <c r="B29" s="1072"/>
      <c r="C29" s="1072"/>
      <c r="D29" s="1072"/>
      <c r="E29" s="1072"/>
      <c r="F29" s="1072"/>
      <c r="G29" s="1072"/>
      <c r="H29" s="1072"/>
      <c r="I29" s="839"/>
      <c r="J29" s="839"/>
      <c r="K29" s="150"/>
    </row>
    <row r="30" spans="1:11" ht="23.25" customHeight="1" x14ac:dyDescent="0.2">
      <c r="A30" s="1073" t="s">
        <v>309</v>
      </c>
      <c r="B30" s="1073"/>
      <c r="C30" s="1073"/>
      <c r="D30" s="1073"/>
      <c r="E30" s="1073"/>
      <c r="F30" s="1073"/>
      <c r="G30" s="1073"/>
      <c r="H30" s="1073"/>
      <c r="I30" s="839"/>
      <c r="J30" s="839"/>
      <c r="K30" s="150"/>
    </row>
    <row r="31" spans="1:11" ht="36" customHeight="1" x14ac:dyDescent="0.2">
      <c r="A31" s="1067" t="s">
        <v>147</v>
      </c>
      <c r="B31" s="1072"/>
      <c r="C31" s="1072"/>
      <c r="D31" s="1072"/>
      <c r="E31" s="1072"/>
      <c r="F31" s="1072"/>
      <c r="G31" s="1072"/>
      <c r="H31" s="1072"/>
      <c r="I31" s="874"/>
      <c r="J31" s="874"/>
      <c r="K31" s="150"/>
    </row>
    <row r="32" spans="1:11" ht="15" customHeight="1" x14ac:dyDescent="0.2">
      <c r="A32" s="1073" t="s">
        <v>148</v>
      </c>
      <c r="B32" s="1072"/>
      <c r="C32" s="1072"/>
      <c r="D32" s="1072"/>
      <c r="E32" s="1072"/>
      <c r="F32" s="1072"/>
      <c r="G32" s="1072"/>
      <c r="H32" s="1072"/>
      <c r="I32" s="874"/>
      <c r="J32" s="874"/>
      <c r="K32" s="150"/>
    </row>
    <row r="33" spans="1:11" ht="15" customHeight="1" x14ac:dyDescent="0.2">
      <c r="A33" s="1067"/>
      <c r="B33" s="1072"/>
      <c r="C33" s="1072"/>
      <c r="D33" s="1072"/>
      <c r="E33" s="1072"/>
      <c r="F33" s="1072"/>
      <c r="G33" s="1072"/>
      <c r="H33" s="1072"/>
      <c r="I33" s="840"/>
      <c r="J33" s="840"/>
      <c r="K33" s="150"/>
    </row>
    <row r="34" spans="1:11" ht="15" customHeight="1" x14ac:dyDescent="0.2">
      <c r="A34" s="1077"/>
      <c r="B34" s="1077"/>
      <c r="C34" s="1077"/>
      <c r="D34" s="1077"/>
      <c r="E34" s="1077"/>
      <c r="F34" s="1077"/>
      <c r="G34" s="1077"/>
      <c r="H34" s="1077"/>
      <c r="I34" s="1077"/>
      <c r="J34" s="1077"/>
      <c r="K34" s="150"/>
    </row>
    <row r="35" spans="1:11" ht="15" customHeight="1" x14ac:dyDescent="0.2">
      <c r="A35" s="875"/>
      <c r="B35" s="875"/>
      <c r="C35" s="875"/>
      <c r="D35" s="875"/>
      <c r="E35" s="875"/>
      <c r="F35" s="875"/>
      <c r="G35" s="875"/>
      <c r="H35" s="875"/>
      <c r="I35" s="875"/>
      <c r="J35" s="875"/>
      <c r="K35" s="150"/>
    </row>
    <row r="36" spans="1:11" ht="26.25" customHeight="1" x14ac:dyDescent="0.2">
      <c r="A36" s="838"/>
      <c r="B36" s="838"/>
      <c r="C36" s="838"/>
      <c r="D36" s="838"/>
      <c r="E36" s="838"/>
      <c r="F36" s="838"/>
      <c r="G36" s="838"/>
      <c r="H36" s="838"/>
      <c r="I36" s="838"/>
      <c r="J36" s="838"/>
      <c r="K36" s="150"/>
    </row>
    <row r="37" spans="1:11" x14ac:dyDescent="0.2">
      <c r="A37" s="838"/>
      <c r="B37" s="838"/>
      <c r="C37" s="838"/>
      <c r="D37" s="838"/>
      <c r="E37" s="838"/>
      <c r="F37" s="838"/>
      <c r="G37" s="838"/>
      <c r="H37" s="838"/>
      <c r="I37" s="838"/>
      <c r="J37" s="838"/>
      <c r="K37" s="150"/>
    </row>
    <row r="38" spans="1:11" ht="15" customHeight="1" x14ac:dyDescent="0.2">
      <c r="A38" s="838"/>
      <c r="B38" s="838"/>
      <c r="C38" s="838"/>
      <c r="D38" s="838"/>
      <c r="E38" s="838"/>
      <c r="F38" s="838"/>
      <c r="G38" s="838"/>
      <c r="H38" s="838"/>
      <c r="I38" s="838"/>
      <c r="J38" s="838"/>
      <c r="K38" s="150"/>
    </row>
    <row r="39" spans="1:11" x14ac:dyDescent="0.2">
      <c r="A39" s="467"/>
      <c r="B39" s="1064" t="s">
        <v>2</v>
      </c>
      <c r="C39" s="1065"/>
      <c r="D39" s="1065"/>
      <c r="E39" s="1065"/>
      <c r="F39" s="1065"/>
      <c r="G39" s="1065"/>
      <c r="H39" s="1065"/>
      <c r="I39" s="485"/>
      <c r="J39" s="467"/>
      <c r="K39" s="140"/>
    </row>
    <row r="40" spans="1:11" x14ac:dyDescent="0.2">
      <c r="A40" s="467"/>
      <c r="B40" s="487"/>
      <c r="C40" s="487"/>
      <c r="D40" s="487"/>
      <c r="E40" s="467"/>
      <c r="F40" s="479"/>
      <c r="G40" s="467"/>
      <c r="H40" s="467"/>
      <c r="I40" s="467"/>
      <c r="J40" s="467"/>
      <c r="K40" s="140"/>
    </row>
    <row r="41" spans="1:11" ht="14.25" customHeight="1" x14ac:dyDescent="0.2">
      <c r="A41" s="467"/>
      <c r="B41" s="1064" t="s">
        <v>210</v>
      </c>
      <c r="C41" s="1065"/>
      <c r="D41" s="1065"/>
      <c r="E41" s="1065"/>
      <c r="F41" s="1065"/>
      <c r="G41" s="1065"/>
      <c r="H41" s="1065"/>
      <c r="I41" s="485"/>
      <c r="J41" s="467"/>
      <c r="K41" s="140"/>
    </row>
    <row r="42" spans="1:11" x14ac:dyDescent="0.2">
      <c r="A42" s="467"/>
      <c r="B42" s="474"/>
      <c r="C42" s="488" t="s">
        <v>3</v>
      </c>
      <c r="D42" s="488" t="s">
        <v>4</v>
      </c>
      <c r="E42" s="488" t="s">
        <v>5</v>
      </c>
      <c r="F42" s="488" t="s">
        <v>6</v>
      </c>
      <c r="G42" s="488" t="s">
        <v>7</v>
      </c>
      <c r="H42" s="488" t="s">
        <v>8</v>
      </c>
      <c r="I42" s="488"/>
      <c r="J42" s="467"/>
      <c r="K42" s="140"/>
    </row>
    <row r="43" spans="1:11" ht="36" x14ac:dyDescent="0.2">
      <c r="A43" s="489"/>
      <c r="B43" s="490" t="s">
        <v>9</v>
      </c>
      <c r="C43" s="491" t="s">
        <v>10</v>
      </c>
      <c r="D43" s="492" t="s">
        <v>11</v>
      </c>
      <c r="E43" s="492" t="s">
        <v>12</v>
      </c>
      <c r="F43" s="493" t="s">
        <v>13</v>
      </c>
      <c r="G43" s="493" t="s">
        <v>14</v>
      </c>
      <c r="H43" s="493" t="s">
        <v>15</v>
      </c>
      <c r="I43" s="494"/>
      <c r="J43" s="467"/>
      <c r="K43" s="140"/>
    </row>
    <row r="44" spans="1:11" x14ac:dyDescent="0.2">
      <c r="A44" s="489"/>
      <c r="B44" s="489"/>
      <c r="C44" s="495"/>
      <c r="D44" s="495"/>
      <c r="E44" s="496"/>
      <c r="F44" s="467"/>
      <c r="G44" s="467"/>
      <c r="H44" s="467"/>
      <c r="I44" s="467"/>
      <c r="J44" s="467"/>
      <c r="K44" s="139"/>
    </row>
    <row r="45" spans="1:11" x14ac:dyDescent="0.2">
      <c r="A45" s="497"/>
      <c r="B45" s="498" t="s">
        <v>16</v>
      </c>
      <c r="C45" s="499"/>
      <c r="D45" s="499"/>
      <c r="E45" s="499"/>
      <c r="F45" s="500"/>
      <c r="G45" s="467"/>
      <c r="H45" s="467"/>
      <c r="I45" s="467"/>
      <c r="J45" s="467"/>
      <c r="K45" s="139"/>
    </row>
    <row r="46" spans="1:11" x14ac:dyDescent="0.2">
      <c r="A46" s="501" t="s">
        <v>17</v>
      </c>
      <c r="B46" s="502" t="s">
        <v>18</v>
      </c>
      <c r="C46" s="778">
        <v>74</v>
      </c>
      <c r="D46" s="778">
        <v>117</v>
      </c>
      <c r="E46" s="503">
        <f>SUM(C46:D46)</f>
        <v>191</v>
      </c>
      <c r="F46" s="778">
        <v>32</v>
      </c>
      <c r="G46" s="778">
        <v>47</v>
      </c>
      <c r="H46" s="503">
        <f>SUM(F46:G46)</f>
        <v>79</v>
      </c>
      <c r="I46" s="504"/>
      <c r="J46" s="467"/>
      <c r="K46" s="139" t="str">
        <f>IF(H46&gt;E46,CONCATENATE("Check! Cell H",ROW()&amp;" cannot be greater than E",ROW()),"")</f>
        <v/>
      </c>
    </row>
    <row r="47" spans="1:11" x14ac:dyDescent="0.2">
      <c r="A47" s="501" t="s">
        <v>19</v>
      </c>
      <c r="B47" s="502" t="s">
        <v>20</v>
      </c>
      <c r="C47" s="778">
        <v>0</v>
      </c>
      <c r="D47" s="778">
        <v>2</v>
      </c>
      <c r="E47" s="503">
        <f>SUM(C47:D47)</f>
        <v>2</v>
      </c>
      <c r="F47" s="778">
        <v>0</v>
      </c>
      <c r="G47" s="778">
        <v>0</v>
      </c>
      <c r="H47" s="503">
        <f>SUM(F47:G47)</f>
        <v>0</v>
      </c>
      <c r="I47" s="504"/>
      <c r="J47" s="467"/>
      <c r="K47" s="139" t="str">
        <f>IF(H47&gt;E47,CONCATENATE("Check! Cell H",ROW()&amp;" cannot be greater than E",ROW()),"")</f>
        <v/>
      </c>
    </row>
    <row r="48" spans="1:11" x14ac:dyDescent="0.2">
      <c r="A48" s="501" t="s">
        <v>21</v>
      </c>
      <c r="B48" s="502" t="s">
        <v>22</v>
      </c>
      <c r="C48" s="778">
        <v>4</v>
      </c>
      <c r="D48" s="778">
        <v>6</v>
      </c>
      <c r="E48" s="503">
        <f>SUM(C48:D48)</f>
        <v>10</v>
      </c>
      <c r="F48" s="778">
        <v>4</v>
      </c>
      <c r="G48" s="778">
        <v>3</v>
      </c>
      <c r="H48" s="503">
        <f>SUM(F48:G48)</f>
        <v>7</v>
      </c>
      <c r="I48" s="504"/>
      <c r="J48" s="467"/>
      <c r="K48" s="139" t="str">
        <f>IF(H48&gt;E48,CONCATENATE("Check! Cell H",ROW()&amp;" cannot be greater than E",ROW()),"")</f>
        <v/>
      </c>
    </row>
    <row r="49" spans="1:11" x14ac:dyDescent="0.2">
      <c r="A49" s="501" t="s">
        <v>23</v>
      </c>
      <c r="B49" s="505" t="s">
        <v>24</v>
      </c>
      <c r="C49" s="506">
        <f t="shared" ref="C49:H49" si="0">SUM(C46:C48)</f>
        <v>78</v>
      </c>
      <c r="D49" s="506">
        <f t="shared" si="0"/>
        <v>125</v>
      </c>
      <c r="E49" s="506">
        <f t="shared" si="0"/>
        <v>203</v>
      </c>
      <c r="F49" s="506">
        <f t="shared" si="0"/>
        <v>36</v>
      </c>
      <c r="G49" s="506">
        <f t="shared" si="0"/>
        <v>50</v>
      </c>
      <c r="H49" s="506">
        <f t="shared" si="0"/>
        <v>86</v>
      </c>
      <c r="I49" s="504"/>
      <c r="J49" s="467"/>
      <c r="K49" s="139" t="str">
        <f>IF(H49&gt;E49,"Check! Cell H49 cannot be greater than E49","")</f>
        <v/>
      </c>
    </row>
    <row r="50" spans="1:11" x14ac:dyDescent="0.2">
      <c r="A50" s="501"/>
      <c r="B50" s="507"/>
      <c r="C50" s="508"/>
      <c r="D50" s="508"/>
      <c r="E50" s="504"/>
      <c r="F50" s="500"/>
      <c r="G50" s="467"/>
      <c r="H50" s="474"/>
      <c r="I50" s="474"/>
      <c r="J50" s="467"/>
      <c r="K50" s="139" t="str">
        <f>IF(AND(OR(F49&gt;C49,G49&gt;D49),E49=H49),"Please revisit section","")</f>
        <v/>
      </c>
    </row>
    <row r="51" spans="1:11" x14ac:dyDescent="0.2">
      <c r="A51" s="509"/>
      <c r="B51" s="498" t="s">
        <v>25</v>
      </c>
      <c r="C51" s="508"/>
      <c r="D51" s="508"/>
      <c r="E51" s="504"/>
      <c r="F51" s="500"/>
      <c r="G51" s="467"/>
      <c r="H51" s="474"/>
      <c r="I51" s="474"/>
      <c r="J51" s="467"/>
      <c r="K51" s="139"/>
    </row>
    <row r="52" spans="1:11" x14ac:dyDescent="0.2">
      <c r="A52" s="501" t="s">
        <v>26</v>
      </c>
      <c r="B52" s="502" t="s">
        <v>27</v>
      </c>
      <c r="C52" s="778">
        <v>0</v>
      </c>
      <c r="D52" s="778">
        <v>0</v>
      </c>
      <c r="E52" s="503">
        <f>SUM(C52:D52)</f>
        <v>0</v>
      </c>
      <c r="F52" s="778">
        <v>0</v>
      </c>
      <c r="G52" s="778">
        <v>0</v>
      </c>
      <c r="H52" s="503">
        <f>SUM(F52:G52)</f>
        <v>0</v>
      </c>
      <c r="I52" s="504"/>
      <c r="J52" s="467"/>
      <c r="K52" s="139" t="str">
        <f>IF(H52&gt;E52,CONCATENATE("Check! Cell H",ROW()&amp;" cannot be greater than E",ROW()),"")</f>
        <v/>
      </c>
    </row>
    <row r="53" spans="1:11" x14ac:dyDescent="0.2">
      <c r="A53" s="501" t="s">
        <v>28</v>
      </c>
      <c r="B53" s="510" t="s">
        <v>29</v>
      </c>
      <c r="C53" s="778">
        <v>0</v>
      </c>
      <c r="D53" s="778">
        <v>0</v>
      </c>
      <c r="E53" s="503">
        <f>SUM(C53:D53)</f>
        <v>0</v>
      </c>
      <c r="F53" s="778">
        <v>0</v>
      </c>
      <c r="G53" s="778">
        <v>0</v>
      </c>
      <c r="H53" s="503">
        <f>SUM(F53:G53)</f>
        <v>0</v>
      </c>
      <c r="I53" s="504"/>
      <c r="J53" s="467"/>
      <c r="K53" s="139" t="str">
        <f>IF(H53&gt;E53,CONCATENATE("Check! Cell H",ROW()&amp;" cannot be greater than E",ROW()),"")</f>
        <v/>
      </c>
    </row>
    <row r="54" spans="1:11" x14ac:dyDescent="0.2">
      <c r="A54" s="501" t="s">
        <v>30</v>
      </c>
      <c r="B54" s="510" t="s">
        <v>31</v>
      </c>
      <c r="C54" s="778">
        <v>2</v>
      </c>
      <c r="D54" s="778">
        <v>0</v>
      </c>
      <c r="E54" s="503">
        <f>SUM(C54:D54)</f>
        <v>2</v>
      </c>
      <c r="F54" s="778">
        <v>1</v>
      </c>
      <c r="G54" s="778">
        <v>0</v>
      </c>
      <c r="H54" s="503">
        <f>SUM(F54:G54)</f>
        <v>1</v>
      </c>
      <c r="I54" s="504"/>
      <c r="J54" s="467"/>
      <c r="K54" s="139" t="str">
        <f>IF(H54&gt;E54,CONCATENATE("Check! Cell H",ROW()&amp;" cannot be greater than E",ROW()),"")</f>
        <v/>
      </c>
    </row>
    <row r="55" spans="1:11" x14ac:dyDescent="0.2">
      <c r="A55" s="501" t="s">
        <v>32</v>
      </c>
      <c r="B55" s="502" t="s">
        <v>33</v>
      </c>
      <c r="C55" s="778">
        <v>0</v>
      </c>
      <c r="D55" s="778">
        <v>0</v>
      </c>
      <c r="E55" s="503">
        <f>SUM(C55:D55)</f>
        <v>0</v>
      </c>
      <c r="F55" s="778">
        <v>0</v>
      </c>
      <c r="G55" s="778">
        <v>0</v>
      </c>
      <c r="H55" s="503">
        <f>SUM(F55:G55)</f>
        <v>0</v>
      </c>
      <c r="I55" s="504"/>
      <c r="J55" s="467"/>
      <c r="K55" s="139" t="str">
        <f>IF(H55&gt;E55,CONCATENATE("Check! Cell H",ROW()&amp;" cannot be greater than E",ROW()),"")</f>
        <v/>
      </c>
    </row>
    <row r="56" spans="1:11" x14ac:dyDescent="0.2">
      <c r="A56" s="501" t="s">
        <v>34</v>
      </c>
      <c r="B56" s="505" t="s">
        <v>35</v>
      </c>
      <c r="C56" s="506">
        <f t="shared" ref="C56:H56" si="1">SUM(C52:C55)</f>
        <v>2</v>
      </c>
      <c r="D56" s="506">
        <f t="shared" si="1"/>
        <v>0</v>
      </c>
      <c r="E56" s="506">
        <f t="shared" si="1"/>
        <v>2</v>
      </c>
      <c r="F56" s="506">
        <f t="shared" si="1"/>
        <v>1</v>
      </c>
      <c r="G56" s="506">
        <f t="shared" si="1"/>
        <v>0</v>
      </c>
      <c r="H56" s="506">
        <f t="shared" si="1"/>
        <v>1</v>
      </c>
      <c r="I56" s="504"/>
      <c r="J56" s="467"/>
      <c r="K56" s="139" t="str">
        <f>IF(H56&gt;E56,"Check! Cell H56 cannot be greater than E56","")</f>
        <v/>
      </c>
    </row>
    <row r="57" spans="1:11" x14ac:dyDescent="0.2">
      <c r="A57" s="511"/>
      <c r="B57" s="507"/>
      <c r="C57" s="508"/>
      <c r="D57" s="508"/>
      <c r="E57" s="504"/>
      <c r="F57" s="500"/>
      <c r="G57" s="467"/>
      <c r="H57" s="474"/>
      <c r="I57" s="474"/>
      <c r="J57" s="467"/>
      <c r="K57" s="139" t="str">
        <f>IF(AND(OR(F56&gt;C56,G56&gt;D56),E56=H56),"Please revisit section","")</f>
        <v/>
      </c>
    </row>
    <row r="58" spans="1:11" x14ac:dyDescent="0.2">
      <c r="A58" s="497"/>
      <c r="B58" s="498" t="s">
        <v>36</v>
      </c>
      <c r="C58" s="508"/>
      <c r="D58" s="508"/>
      <c r="E58" s="504"/>
      <c r="F58" s="512"/>
      <c r="G58" s="467"/>
      <c r="H58" s="474"/>
      <c r="I58" s="474"/>
      <c r="J58" s="467"/>
      <c r="K58" s="139"/>
    </row>
    <row r="59" spans="1:11" x14ac:dyDescent="0.2">
      <c r="A59" s="511">
        <v>10</v>
      </c>
      <c r="B59" s="502" t="s">
        <v>37</v>
      </c>
      <c r="C59" s="778">
        <v>0</v>
      </c>
      <c r="D59" s="778">
        <v>0</v>
      </c>
      <c r="E59" s="503">
        <f>SUM(C59:D59)</f>
        <v>0</v>
      </c>
      <c r="F59" s="778">
        <v>0</v>
      </c>
      <c r="G59" s="778">
        <v>0</v>
      </c>
      <c r="H59" s="503">
        <f>SUM(F59:G59)</f>
        <v>0</v>
      </c>
      <c r="I59" s="504"/>
      <c r="J59" s="467"/>
      <c r="K59" s="139" t="str">
        <f>IF(H59&gt;E59,CONCATENATE("Check! Cell H",ROW()&amp;" cannot be greater than E",ROW()),"")</f>
        <v/>
      </c>
    </row>
    <row r="60" spans="1:11" x14ac:dyDescent="0.2">
      <c r="A60" s="511">
        <v>11</v>
      </c>
      <c r="B60" s="502" t="s">
        <v>38</v>
      </c>
      <c r="C60" s="778">
        <v>0</v>
      </c>
      <c r="D60" s="778">
        <v>0</v>
      </c>
      <c r="E60" s="503">
        <f>SUM(C60:D60)</f>
        <v>0</v>
      </c>
      <c r="F60" s="778">
        <v>0</v>
      </c>
      <c r="G60" s="778">
        <v>0</v>
      </c>
      <c r="H60" s="503">
        <f>SUM(F60:G60)</f>
        <v>0</v>
      </c>
      <c r="I60" s="504"/>
      <c r="J60" s="467"/>
      <c r="K60" s="139" t="str">
        <f>IF(H60&gt;E60,CONCATENATE("Check! Cell H",ROW()&amp;" cannot be greater than E",ROW()),"")</f>
        <v/>
      </c>
    </row>
    <row r="61" spans="1:11" x14ac:dyDescent="0.2">
      <c r="A61" s="511">
        <v>12</v>
      </c>
      <c r="B61" s="502" t="s">
        <v>39</v>
      </c>
      <c r="C61" s="778">
        <v>1</v>
      </c>
      <c r="D61" s="778">
        <v>0</v>
      </c>
      <c r="E61" s="503">
        <f>SUM(C61:D61)</f>
        <v>1</v>
      </c>
      <c r="F61" s="778">
        <v>0</v>
      </c>
      <c r="G61" s="778">
        <v>0</v>
      </c>
      <c r="H61" s="503">
        <f>SUM(F61:G61)</f>
        <v>0</v>
      </c>
      <c r="I61" s="504"/>
      <c r="J61" s="467"/>
      <c r="K61" s="139" t="str">
        <f>IF(H61&gt;E61,CONCATENATE("Check! Cell H",ROW()&amp;" cannot be greater than E",ROW()),"")</f>
        <v/>
      </c>
    </row>
    <row r="62" spans="1:11" x14ac:dyDescent="0.2">
      <c r="A62" s="511">
        <v>13</v>
      </c>
      <c r="B62" s="502" t="s">
        <v>40</v>
      </c>
      <c r="C62" s="778">
        <v>1</v>
      </c>
      <c r="D62" s="778">
        <v>0</v>
      </c>
      <c r="E62" s="503">
        <f>SUM(C62:D62)</f>
        <v>1</v>
      </c>
      <c r="F62" s="778">
        <v>0</v>
      </c>
      <c r="G62" s="778">
        <v>0</v>
      </c>
      <c r="H62" s="503">
        <f>SUM(F62:G62)</f>
        <v>0</v>
      </c>
      <c r="I62" s="504"/>
      <c r="J62" s="467"/>
      <c r="K62" s="139" t="str">
        <f>IF(H62&gt;E62,CONCATENATE("Check! Cell H",ROW()&amp;" cannot be greater than E",ROW()),"")</f>
        <v/>
      </c>
    </row>
    <row r="63" spans="1:11" x14ac:dyDescent="0.2">
      <c r="A63" s="511">
        <v>14</v>
      </c>
      <c r="B63" s="505" t="s">
        <v>35</v>
      </c>
      <c r="C63" s="506">
        <f t="shared" ref="C63:H63" si="2">SUM(C59:C62)</f>
        <v>2</v>
      </c>
      <c r="D63" s="506">
        <f t="shared" si="2"/>
        <v>0</v>
      </c>
      <c r="E63" s="506">
        <f t="shared" si="2"/>
        <v>2</v>
      </c>
      <c r="F63" s="506">
        <f t="shared" si="2"/>
        <v>0</v>
      </c>
      <c r="G63" s="506">
        <f t="shared" si="2"/>
        <v>0</v>
      </c>
      <c r="H63" s="506">
        <f t="shared" si="2"/>
        <v>0</v>
      </c>
      <c r="I63" s="504"/>
      <c r="J63" s="467"/>
      <c r="K63" s="139" t="str">
        <f>IF(H63&gt;E63,"Check! Cell H63 cannot be greater than E63","")</f>
        <v/>
      </c>
    </row>
    <row r="64" spans="1:11" x14ac:dyDescent="0.2">
      <c r="A64" s="511"/>
      <c r="B64" s="507"/>
      <c r="C64" s="508"/>
      <c r="D64" s="508"/>
      <c r="E64" s="504"/>
      <c r="F64" s="512"/>
      <c r="G64" s="467"/>
      <c r="H64" s="474"/>
      <c r="I64" s="474"/>
      <c r="J64" s="467"/>
      <c r="K64" s="139" t="str">
        <f>IF(AND(OR(F63&gt;C63,G63&gt;D63),E63=H63),"Please revisit section","")</f>
        <v/>
      </c>
    </row>
    <row r="65" spans="1:11" x14ac:dyDescent="0.2">
      <c r="A65" s="497"/>
      <c r="B65" s="498" t="s">
        <v>41</v>
      </c>
      <c r="C65" s="508"/>
      <c r="D65" s="508"/>
      <c r="E65" s="504"/>
      <c r="F65" s="513"/>
      <c r="G65" s="500"/>
      <c r="H65" s="474"/>
      <c r="I65" s="474"/>
      <c r="J65" s="467"/>
      <c r="K65" s="139"/>
    </row>
    <row r="66" spans="1:11" x14ac:dyDescent="0.2">
      <c r="A66" s="511">
        <v>15</v>
      </c>
      <c r="B66" s="502" t="s">
        <v>42</v>
      </c>
      <c r="C66" s="778">
        <v>1</v>
      </c>
      <c r="D66" s="778">
        <v>0</v>
      </c>
      <c r="E66" s="503">
        <f>SUM(C66:D66)</f>
        <v>1</v>
      </c>
      <c r="F66" s="778">
        <v>0</v>
      </c>
      <c r="G66" s="778">
        <v>0</v>
      </c>
      <c r="H66" s="503">
        <f>SUM(F66:G66)</f>
        <v>0</v>
      </c>
      <c r="I66" s="504"/>
      <c r="J66" s="467"/>
      <c r="K66" s="139" t="str">
        <f>IF(H66&gt;E66,CONCATENATE("Check! Cell H",ROW()&amp;" cannot be greater than E",ROW()),"")</f>
        <v/>
      </c>
    </row>
    <row r="67" spans="1:11" x14ac:dyDescent="0.2">
      <c r="A67" s="511">
        <v>16</v>
      </c>
      <c r="B67" s="502" t="s">
        <v>43</v>
      </c>
      <c r="C67" s="778">
        <v>2</v>
      </c>
      <c r="D67" s="778">
        <v>0</v>
      </c>
      <c r="E67" s="503">
        <f>SUM(C67:D67)</f>
        <v>2</v>
      </c>
      <c r="F67" s="778">
        <v>2</v>
      </c>
      <c r="G67" s="778">
        <v>0</v>
      </c>
      <c r="H67" s="503">
        <f>SUM(F67:G67)</f>
        <v>2</v>
      </c>
      <c r="I67" s="504"/>
      <c r="J67" s="467"/>
      <c r="K67" s="139" t="str">
        <f>IF(H67&gt;E67,CONCATENATE("Check! Cell H",ROW()&amp;" cannot be greater than E",ROW()),"")</f>
        <v/>
      </c>
    </row>
    <row r="68" spans="1:11" x14ac:dyDescent="0.2">
      <c r="A68" s="511">
        <v>17</v>
      </c>
      <c r="B68" s="502" t="s">
        <v>44</v>
      </c>
      <c r="C68" s="778">
        <v>1</v>
      </c>
      <c r="D68" s="778">
        <v>0</v>
      </c>
      <c r="E68" s="503">
        <f>SUM(C68:D68)</f>
        <v>1</v>
      </c>
      <c r="F68" s="778">
        <v>0</v>
      </c>
      <c r="G68" s="778">
        <v>0</v>
      </c>
      <c r="H68" s="503">
        <f>SUM(F68:G68)</f>
        <v>0</v>
      </c>
      <c r="I68" s="504"/>
      <c r="J68" s="467"/>
      <c r="K68" s="139" t="str">
        <f>IF(H68&gt;E68,CONCATENATE("Check! Cell H",ROW()&amp;" cannot be greater than E",ROW()),"")</f>
        <v/>
      </c>
    </row>
    <row r="69" spans="1:11" x14ac:dyDescent="0.2">
      <c r="A69" s="511">
        <v>18</v>
      </c>
      <c r="B69" s="505" t="s">
        <v>35</v>
      </c>
      <c r="C69" s="506">
        <f t="shared" ref="C69:H69" si="3">SUM(C66:C68)</f>
        <v>4</v>
      </c>
      <c r="D69" s="506">
        <f t="shared" si="3"/>
        <v>0</v>
      </c>
      <c r="E69" s="506">
        <f t="shared" si="3"/>
        <v>4</v>
      </c>
      <c r="F69" s="506">
        <f t="shared" si="3"/>
        <v>2</v>
      </c>
      <c r="G69" s="506">
        <f t="shared" si="3"/>
        <v>0</v>
      </c>
      <c r="H69" s="506">
        <f t="shared" si="3"/>
        <v>2</v>
      </c>
      <c r="I69" s="504"/>
      <c r="J69" s="467"/>
      <c r="K69" s="139" t="str">
        <f>IF(H69&gt;E69,"Check! Cell H69 cannot be greater than E69","")</f>
        <v/>
      </c>
    </row>
    <row r="70" spans="1:11" x14ac:dyDescent="0.2">
      <c r="A70" s="511"/>
      <c r="B70" s="507"/>
      <c r="C70" s="508"/>
      <c r="D70" s="508"/>
      <c r="E70" s="504"/>
      <c r="F70" s="512"/>
      <c r="G70" s="500"/>
      <c r="H70" s="474"/>
      <c r="I70" s="474"/>
      <c r="J70" s="467"/>
      <c r="K70" s="139" t="str">
        <f>IF(AND(OR(F69&gt;C69,G69&gt;D69),E69=H69),"Please revisit section","")</f>
        <v/>
      </c>
    </row>
    <row r="71" spans="1:11" x14ac:dyDescent="0.2">
      <c r="A71" s="497"/>
      <c r="B71" s="498" t="s">
        <v>45</v>
      </c>
      <c r="C71" s="508"/>
      <c r="D71" s="508"/>
      <c r="E71" s="504"/>
      <c r="F71" s="512"/>
      <c r="G71" s="500"/>
      <c r="H71" s="474"/>
      <c r="I71" s="474"/>
      <c r="J71" s="467"/>
      <c r="K71" s="139"/>
    </row>
    <row r="72" spans="1:11" x14ac:dyDescent="0.2">
      <c r="A72" s="511">
        <v>19</v>
      </c>
      <c r="B72" s="502" t="s">
        <v>46</v>
      </c>
      <c r="C72" s="778">
        <v>0</v>
      </c>
      <c r="D72" s="778">
        <v>0</v>
      </c>
      <c r="E72" s="503">
        <f>SUM(C72:D72)</f>
        <v>0</v>
      </c>
      <c r="F72" s="778">
        <v>0</v>
      </c>
      <c r="G72" s="778">
        <v>0</v>
      </c>
      <c r="H72" s="503">
        <f>SUM(F72:G72)</f>
        <v>0</v>
      </c>
      <c r="I72" s="504"/>
      <c r="J72" s="467"/>
      <c r="K72" s="139" t="str">
        <f>IF(H72&gt;E72,CONCATENATE("Check! Cell H",ROW()&amp;" cannot be greater than E",ROW()),"")</f>
        <v/>
      </c>
    </row>
    <row r="73" spans="1:11" x14ac:dyDescent="0.2">
      <c r="A73" s="511">
        <v>20</v>
      </c>
      <c r="B73" s="502" t="s">
        <v>47</v>
      </c>
      <c r="C73" s="778">
        <v>0</v>
      </c>
      <c r="D73" s="778">
        <v>0</v>
      </c>
      <c r="E73" s="503">
        <f>SUM(C73:D73)</f>
        <v>0</v>
      </c>
      <c r="F73" s="778">
        <v>0</v>
      </c>
      <c r="G73" s="778">
        <v>0</v>
      </c>
      <c r="H73" s="503">
        <f>SUM(F73:G73)</f>
        <v>0</v>
      </c>
      <c r="I73" s="504"/>
      <c r="J73" s="467"/>
      <c r="K73" s="139" t="str">
        <f>IF(H73&gt;E73,CONCATENATE("Check! Cell H",ROW()&amp;" cannot be greater than E",ROW()),"")</f>
        <v/>
      </c>
    </row>
    <row r="74" spans="1:11" x14ac:dyDescent="0.2">
      <c r="A74" s="511">
        <v>21</v>
      </c>
      <c r="B74" s="505" t="s">
        <v>35</v>
      </c>
      <c r="C74" s="506">
        <f t="shared" ref="C74:H74" si="4">SUM(C72:C73)</f>
        <v>0</v>
      </c>
      <c r="D74" s="506">
        <f t="shared" si="4"/>
        <v>0</v>
      </c>
      <c r="E74" s="503">
        <f t="shared" si="4"/>
        <v>0</v>
      </c>
      <c r="F74" s="506">
        <f t="shared" si="4"/>
        <v>0</v>
      </c>
      <c r="G74" s="506">
        <f t="shared" si="4"/>
        <v>0</v>
      </c>
      <c r="H74" s="506">
        <f t="shared" si="4"/>
        <v>0</v>
      </c>
      <c r="I74" s="504"/>
      <c r="J74" s="467"/>
      <c r="K74" s="139" t="str">
        <f>IF(H74&gt;E74,"Check! Cell H74 cannot be greater than E74","")</f>
        <v/>
      </c>
    </row>
    <row r="75" spans="1:11" x14ac:dyDescent="0.2">
      <c r="A75" s="511"/>
      <c r="B75" s="507"/>
      <c r="C75" s="508"/>
      <c r="D75" s="508"/>
      <c r="E75" s="504"/>
      <c r="F75" s="512"/>
      <c r="G75" s="500"/>
      <c r="H75" s="474"/>
      <c r="I75" s="474"/>
      <c r="J75" s="467"/>
      <c r="K75" s="139" t="str">
        <f>IF(AND(OR(F74&gt;C74,G74&gt;D74),E74=H74),"Please revisit section","")</f>
        <v/>
      </c>
    </row>
    <row r="76" spans="1:11" x14ac:dyDescent="0.2">
      <c r="A76" s="497"/>
      <c r="B76" s="514" t="s">
        <v>48</v>
      </c>
      <c r="C76" s="515"/>
      <c r="D76" s="515"/>
      <c r="E76" s="516"/>
      <c r="F76" s="517"/>
      <c r="G76" s="500"/>
      <c r="H76" s="474"/>
      <c r="I76" s="474"/>
      <c r="J76" s="467"/>
      <c r="K76" s="139"/>
    </row>
    <row r="77" spans="1:11" x14ac:dyDescent="0.2">
      <c r="A77" s="511">
        <v>22</v>
      </c>
      <c r="B77" s="502" t="s">
        <v>49</v>
      </c>
      <c r="C77" s="778">
        <v>9</v>
      </c>
      <c r="D77" s="778">
        <v>18</v>
      </c>
      <c r="E77" s="503">
        <f>SUM(C77:D77)</f>
        <v>27</v>
      </c>
      <c r="F77" s="778">
        <v>3</v>
      </c>
      <c r="G77" s="778">
        <v>5</v>
      </c>
      <c r="H77" s="503">
        <f>SUM(F77:G77)</f>
        <v>8</v>
      </c>
      <c r="I77" s="504"/>
      <c r="J77" s="467"/>
      <c r="K77" s="139" t="str">
        <f>IF(H77&gt;E77,CONCATENATE("Check! Cell H",ROW()&amp;" cannot be greater than E",ROW()),"")</f>
        <v/>
      </c>
    </row>
    <row r="78" spans="1:11" x14ac:dyDescent="0.2">
      <c r="A78" s="518"/>
      <c r="B78" s="519"/>
      <c r="C78" s="520"/>
      <c r="D78" s="520"/>
      <c r="E78" s="520"/>
      <c r="F78" s="521"/>
      <c r="G78" s="521"/>
      <c r="H78" s="522"/>
      <c r="I78" s="473"/>
      <c r="J78" s="467"/>
      <c r="K78" s="139" t="str">
        <f>IF(AND(OR(F77&gt;C77,G77&gt;D77),E77=H77),"Please revisit section","")</f>
        <v/>
      </c>
    </row>
    <row r="79" spans="1:11" x14ac:dyDescent="0.2">
      <c r="A79" s="511">
        <v>23</v>
      </c>
      <c r="B79" s="523" t="s">
        <v>50</v>
      </c>
      <c r="C79" s="524">
        <f t="shared" ref="C79:H79" si="5">SUM(C49,C56,C63,C69,C74,C77)</f>
        <v>95</v>
      </c>
      <c r="D79" s="524">
        <f t="shared" si="5"/>
        <v>143</v>
      </c>
      <c r="E79" s="524">
        <f t="shared" si="5"/>
        <v>238</v>
      </c>
      <c r="F79" s="524">
        <f t="shared" si="5"/>
        <v>42</v>
      </c>
      <c r="G79" s="524">
        <f t="shared" si="5"/>
        <v>55</v>
      </c>
      <c r="H79" s="524">
        <f t="shared" si="5"/>
        <v>97</v>
      </c>
      <c r="I79" s="504"/>
      <c r="J79" s="467"/>
      <c r="K79" s="139" t="str">
        <f>IF(H79&gt;E79,CONCATENATE("Check! Cell H",ROW()&amp;" cannot be greater than E",ROW()),"")</f>
        <v/>
      </c>
    </row>
    <row r="80" spans="1:11" ht="16.5" customHeight="1" x14ac:dyDescent="0.2">
      <c r="A80" s="525"/>
      <c r="B80" s="887" t="s">
        <v>51</v>
      </c>
      <c r="C80" s="481"/>
      <c r="D80" s="481"/>
      <c r="E80" s="570"/>
      <c r="F80" s="888"/>
      <c r="G80" s="576"/>
      <c r="H80" s="553"/>
      <c r="I80" s="467"/>
      <c r="J80" s="467"/>
      <c r="K80" s="139" t="str">
        <f>IF(AND(OR(F79&gt;C79,G79&gt;D79),E79=H79),"Please revisit section","")</f>
        <v/>
      </c>
    </row>
    <row r="81" spans="1:11" ht="43.5" customHeight="1" x14ac:dyDescent="0.2">
      <c r="A81" s="526"/>
      <c r="B81" s="1083" t="s">
        <v>166</v>
      </c>
      <c r="C81" s="1083"/>
      <c r="D81" s="1083"/>
      <c r="E81" s="1083"/>
      <c r="F81" s="1083"/>
      <c r="G81" s="1083"/>
      <c r="H81" s="1083"/>
      <c r="I81" s="527"/>
      <c r="J81" s="467"/>
    </row>
    <row r="82" spans="1:11" ht="18" customHeight="1" x14ac:dyDescent="0.2">
      <c r="A82" s="526"/>
      <c r="B82" s="1092" t="s">
        <v>167</v>
      </c>
      <c r="C82" s="1092"/>
      <c r="D82" s="1092"/>
      <c r="E82" s="1092"/>
      <c r="F82" s="1092"/>
      <c r="G82" s="1092"/>
      <c r="H82" s="1092"/>
      <c r="I82" s="527"/>
      <c r="J82" s="467"/>
      <c r="K82" s="139" t="str">
        <f>IF(OR(C46="", C47="", C48="", C52="", C53="", C54="", C55="", C59="", C60="", C61="", C62="", C66="", C67="", C68="", C72="", C73="", C77=""),"Not all fields have been entered, please revisit Part 1A: 'Males setting a quit date'","")</f>
        <v/>
      </c>
    </row>
    <row r="83" spans="1:11" ht="39.75" customHeight="1" x14ac:dyDescent="0.2">
      <c r="A83" s="526"/>
      <c r="B83" s="1083" t="s">
        <v>211</v>
      </c>
      <c r="C83" s="1083"/>
      <c r="D83" s="1083"/>
      <c r="E83" s="1083"/>
      <c r="F83" s="1083"/>
      <c r="G83" s="1083"/>
      <c r="H83" s="1083"/>
      <c r="I83" s="528"/>
      <c r="J83" s="467"/>
      <c r="K83" s="140" t="str">
        <f>IF(OR(D46="", D47="", D48="", D52="", D53="", D54="", D55="", D59="", D60="", D61="", D62="", D66="", D67="", D68="", D72="", D73="", D77=""),"Not all fields have been entered, please revisit Part 1A: 'Females setting a quit date'","")</f>
        <v/>
      </c>
    </row>
    <row r="84" spans="1:11" ht="14.25" x14ac:dyDescent="0.2">
      <c r="A84" s="484"/>
      <c r="B84" s="474" t="s">
        <v>212</v>
      </c>
      <c r="C84" s="467"/>
      <c r="D84" s="476"/>
      <c r="E84" s="467"/>
      <c r="F84" s="529"/>
      <c r="G84" s="467"/>
      <c r="H84" s="467"/>
      <c r="I84" s="467"/>
      <c r="J84" s="467"/>
      <c r="K84" s="140" t="str">
        <f>IF(OR(F46="", F47="", F48="", F52="", F53="", F54="", F55="", F59="", F60="", F61="", F62="", F66="", F67="", F68="", F72="", F73="", F77=""),"Not all fields have been entered, please revisit Part 1A: 'Males successfully quit'","")</f>
        <v/>
      </c>
    </row>
    <row r="85" spans="1:11" x14ac:dyDescent="0.2">
      <c r="A85" s="530"/>
      <c r="B85" s="531"/>
      <c r="C85" s="488" t="s">
        <v>52</v>
      </c>
      <c r="D85" s="532" t="s">
        <v>53</v>
      </c>
      <c r="E85" s="488" t="s">
        <v>54</v>
      </c>
      <c r="F85" s="533" t="s">
        <v>55</v>
      </c>
      <c r="G85" s="488" t="s">
        <v>56</v>
      </c>
      <c r="H85" s="488" t="s">
        <v>57</v>
      </c>
      <c r="I85" s="488"/>
      <c r="J85" s="531"/>
      <c r="K85" s="140" t="str">
        <f>IF(OR(G46="", G47="", G48="", G52="", G53="", G54="", G55="", G59="", G60="", G61="", G62="", G66="", G67="", G68="", G72="", G73="", G77=""),"Not all fields have been entered, please revisit Part 1A: 'Females successfully quit","")</f>
        <v/>
      </c>
    </row>
    <row r="86" spans="1:11" x14ac:dyDescent="0.2">
      <c r="A86" s="534"/>
      <c r="B86" s="535"/>
      <c r="C86" s="536" t="s">
        <v>58</v>
      </c>
      <c r="D86" s="536" t="s">
        <v>59</v>
      </c>
      <c r="E86" s="536" t="s">
        <v>60</v>
      </c>
      <c r="F86" s="536" t="s">
        <v>61</v>
      </c>
      <c r="G86" s="536" t="s">
        <v>62</v>
      </c>
      <c r="H86" s="536" t="s">
        <v>63</v>
      </c>
      <c r="I86" s="529"/>
      <c r="J86" s="467"/>
      <c r="K86" s="139"/>
    </row>
    <row r="87" spans="1:11" x14ac:dyDescent="0.2">
      <c r="A87" s="537"/>
      <c r="B87" s="474" t="s">
        <v>64</v>
      </c>
      <c r="C87" s="538"/>
      <c r="D87" s="538"/>
      <c r="E87" s="538"/>
      <c r="F87" s="538"/>
      <c r="G87" s="539"/>
      <c r="H87" s="540"/>
      <c r="I87" s="473"/>
      <c r="J87" s="467"/>
      <c r="K87" s="139"/>
    </row>
    <row r="88" spans="1:11" ht="27.75" customHeight="1" x14ac:dyDescent="0.2">
      <c r="A88" s="541">
        <v>24</v>
      </c>
      <c r="B88" s="542" t="s">
        <v>65</v>
      </c>
      <c r="C88" s="543">
        <f>SUM(D88:H88)</f>
        <v>95</v>
      </c>
      <c r="D88" s="544">
        <f>SUM(D89:D91)</f>
        <v>3</v>
      </c>
      <c r="E88" s="544">
        <f>SUM(E89:E91)</f>
        <v>16</v>
      </c>
      <c r="F88" s="544">
        <f>SUM(F89:F91)</f>
        <v>23</v>
      </c>
      <c r="G88" s="544">
        <f>SUM(G89:G91)</f>
        <v>28</v>
      </c>
      <c r="H88" s="544">
        <f>SUM(H89:H91)</f>
        <v>25</v>
      </c>
      <c r="I88" s="545"/>
      <c r="J88" s="467"/>
      <c r="K88" s="139" t="str">
        <f>IF(C88=C79,"","Check! Cell C88 must equal total in Part 1a (cell C79)")</f>
        <v/>
      </c>
    </row>
    <row r="89" spans="1:11" ht="41.25" customHeight="1" x14ac:dyDescent="0.2">
      <c r="A89" s="546">
        <v>25</v>
      </c>
      <c r="B89" s="542" t="s">
        <v>115</v>
      </c>
      <c r="C89" s="543">
        <f>SUM(D89:H89)</f>
        <v>42</v>
      </c>
      <c r="D89" s="779">
        <v>0</v>
      </c>
      <c r="E89" s="779">
        <v>12</v>
      </c>
      <c r="F89" s="779">
        <v>9</v>
      </c>
      <c r="G89" s="779">
        <v>14</v>
      </c>
      <c r="H89" s="779">
        <v>7</v>
      </c>
      <c r="I89" s="547"/>
      <c r="J89" s="467"/>
      <c r="K89" s="139" t="str">
        <f>IF(C89=F79,"","Check! Cell C89 must equal total in Part 1a (cell F79)")</f>
        <v/>
      </c>
    </row>
    <row r="90" spans="1:11" ht="27.75" customHeight="1" x14ac:dyDescent="0.2">
      <c r="A90" s="546">
        <v>26</v>
      </c>
      <c r="B90" s="548" t="s">
        <v>116</v>
      </c>
      <c r="C90" s="543">
        <f>SUM(D90:H90)</f>
        <v>17</v>
      </c>
      <c r="D90" s="779">
        <v>0</v>
      </c>
      <c r="E90" s="779">
        <v>0</v>
      </c>
      <c r="F90" s="779">
        <v>5</v>
      </c>
      <c r="G90" s="779">
        <v>4</v>
      </c>
      <c r="H90" s="779">
        <v>8</v>
      </c>
      <c r="I90" s="547"/>
      <c r="J90" s="467"/>
      <c r="K90" s="139" t="str">
        <f>IF(C93&gt;C89,"Check! Cell C93 cannot be greater than C89","")</f>
        <v/>
      </c>
    </row>
    <row r="91" spans="1:11" ht="27.75" customHeight="1" x14ac:dyDescent="0.2">
      <c r="A91" s="546">
        <v>27</v>
      </c>
      <c r="B91" s="542" t="s">
        <v>66</v>
      </c>
      <c r="C91" s="543">
        <f>SUM(D91:H91)</f>
        <v>36</v>
      </c>
      <c r="D91" s="779">
        <v>3</v>
      </c>
      <c r="E91" s="779">
        <v>4</v>
      </c>
      <c r="F91" s="779">
        <v>9</v>
      </c>
      <c r="G91" s="779">
        <v>10</v>
      </c>
      <c r="H91" s="779">
        <v>10</v>
      </c>
      <c r="I91" s="547"/>
      <c r="J91" s="467"/>
      <c r="K91" s="139" t="str">
        <f>IF(D93&gt;D89,"Check! Cell D93 cannot be greater than D89","")</f>
        <v/>
      </c>
    </row>
    <row r="92" spans="1:11" x14ac:dyDescent="0.2">
      <c r="A92" s="546"/>
      <c r="B92" s="549"/>
      <c r="C92" s="550"/>
      <c r="D92" s="551"/>
      <c r="E92" s="551"/>
      <c r="F92" s="551"/>
      <c r="G92" s="551"/>
      <c r="H92" s="551"/>
      <c r="I92" s="551"/>
      <c r="J92" s="467"/>
      <c r="K92" s="139" t="str">
        <f>IF(E93&gt;E89,"Check! Cell E93 cannot be greater than E89","")</f>
        <v/>
      </c>
    </row>
    <row r="93" spans="1:11" ht="82.5" customHeight="1" x14ac:dyDescent="0.2">
      <c r="A93" s="546">
        <v>28</v>
      </c>
      <c r="B93" s="552" t="s">
        <v>117</v>
      </c>
      <c r="C93" s="544">
        <f>SUM(D93:H93)</f>
        <v>0</v>
      </c>
      <c r="D93" s="778">
        <v>0</v>
      </c>
      <c r="E93" s="778">
        <v>0</v>
      </c>
      <c r="F93" s="778">
        <v>0</v>
      </c>
      <c r="G93" s="778">
        <v>0</v>
      </c>
      <c r="H93" s="778">
        <v>0</v>
      </c>
      <c r="I93" s="547"/>
      <c r="J93" s="467"/>
      <c r="K93" s="139" t="str">
        <f>IF(F93&gt;F89,"Check! Cell F93 cannot be greater than F89","")</f>
        <v/>
      </c>
    </row>
    <row r="94" spans="1:11" x14ac:dyDescent="0.2">
      <c r="A94" s="484"/>
      <c r="B94" s="1086"/>
      <c r="C94" s="1065"/>
      <c r="D94" s="1065"/>
      <c r="E94" s="1065"/>
      <c r="F94" s="1065"/>
      <c r="G94" s="1065"/>
      <c r="H94" s="1065"/>
      <c r="I94" s="485"/>
      <c r="J94" s="467"/>
      <c r="K94" s="139" t="str">
        <f>IF(OR(D89="", D90="", D91="", D93="", E89="", E90="", E91="", E93="", F89="", F90="", F91="", F93="", G89="", G90="", G91="", G93="", H89="", H90="", H91="", H93=""),"Not all fields have been entered, please revisit Part 1B: Males","")</f>
        <v/>
      </c>
    </row>
    <row r="95" spans="1:11" x14ac:dyDescent="0.2">
      <c r="A95" s="484"/>
      <c r="B95" s="1086"/>
      <c r="C95" s="1065"/>
      <c r="D95" s="1065"/>
      <c r="E95" s="1065"/>
      <c r="F95" s="1065"/>
      <c r="G95" s="1065"/>
      <c r="H95" s="1065"/>
      <c r="I95" s="485"/>
      <c r="J95" s="467"/>
      <c r="K95" s="139" t="str">
        <f>IF(G93&gt;G89,"Check! Cell G93 cannot be greater than G89","")</f>
        <v/>
      </c>
    </row>
    <row r="96" spans="1:11" x14ac:dyDescent="0.2">
      <c r="A96" s="484"/>
      <c r="B96" s="553"/>
      <c r="C96" s="553"/>
      <c r="D96" s="554"/>
      <c r="E96" s="553"/>
      <c r="F96" s="555"/>
      <c r="G96" s="553"/>
      <c r="H96" s="467"/>
      <c r="I96" s="467"/>
      <c r="J96" s="467"/>
      <c r="K96" s="139" t="str">
        <f>IF(H93&gt;H89,"Check! Cell H93 cannot be greater than H89","")</f>
        <v/>
      </c>
    </row>
    <row r="97" spans="1:11" x14ac:dyDescent="0.2">
      <c r="A97" s="484"/>
      <c r="B97" s="553"/>
      <c r="C97" s="553"/>
      <c r="D97" s="554"/>
      <c r="E97" s="553"/>
      <c r="F97" s="555"/>
      <c r="G97" s="553"/>
      <c r="H97" s="467"/>
      <c r="I97" s="467"/>
      <c r="J97" s="467"/>
      <c r="K97" s="152" t="str">
        <f>IF(C79=C88,"","The number of males setting a quit date doesn’t add up to last section")</f>
        <v/>
      </c>
    </row>
    <row r="98" spans="1:11" x14ac:dyDescent="0.2">
      <c r="A98" s="467"/>
      <c r="B98" s="467"/>
      <c r="C98" s="488" t="s">
        <v>67</v>
      </c>
      <c r="D98" s="488" t="s">
        <v>68</v>
      </c>
      <c r="E98" s="488" t="s">
        <v>69</v>
      </c>
      <c r="F98" s="488" t="s">
        <v>70</v>
      </c>
      <c r="G98" s="488" t="s">
        <v>71</v>
      </c>
      <c r="H98" s="488" t="s">
        <v>72</v>
      </c>
      <c r="I98" s="488"/>
      <c r="J98" s="467"/>
      <c r="K98" s="140" t="str">
        <f>IF(F79=C89,"","The number of successfully quit males doesn’t add up to last section")</f>
        <v/>
      </c>
    </row>
    <row r="99" spans="1:11" x14ac:dyDescent="0.2">
      <c r="A99" s="484"/>
      <c r="B99" s="535"/>
      <c r="C99" s="536" t="s">
        <v>58</v>
      </c>
      <c r="D99" s="536" t="s">
        <v>59</v>
      </c>
      <c r="E99" s="536" t="s">
        <v>60</v>
      </c>
      <c r="F99" s="536" t="s">
        <v>61</v>
      </c>
      <c r="G99" s="536" t="s">
        <v>62</v>
      </c>
      <c r="H99" s="536" t="s">
        <v>63</v>
      </c>
      <c r="I99" s="529"/>
      <c r="J99" s="467"/>
      <c r="K99" s="139"/>
    </row>
    <row r="100" spans="1:11" x14ac:dyDescent="0.2">
      <c r="A100" s="484"/>
      <c r="B100" s="474" t="s">
        <v>73</v>
      </c>
      <c r="C100" s="538"/>
      <c r="D100" s="538"/>
      <c r="E100" s="538"/>
      <c r="F100" s="538"/>
      <c r="G100" s="539"/>
      <c r="H100" s="540"/>
      <c r="I100" s="473"/>
      <c r="J100" s="467"/>
      <c r="K100" s="139"/>
    </row>
    <row r="101" spans="1:11" ht="26.25" customHeight="1" x14ac:dyDescent="0.2">
      <c r="A101" s="556">
        <v>29</v>
      </c>
      <c r="B101" s="542" t="s">
        <v>65</v>
      </c>
      <c r="C101" s="543">
        <f>SUM(D101:H101)</f>
        <v>143</v>
      </c>
      <c r="D101" s="544">
        <f>SUM(D102:D104)</f>
        <v>2</v>
      </c>
      <c r="E101" s="544">
        <f>SUM(E102:E104)</f>
        <v>52</v>
      </c>
      <c r="F101" s="544">
        <f>SUM(F102:F104)</f>
        <v>30</v>
      </c>
      <c r="G101" s="544">
        <f>SUM(G102:G104)</f>
        <v>33</v>
      </c>
      <c r="H101" s="544">
        <f>SUM(H102:H104)</f>
        <v>26</v>
      </c>
      <c r="I101" s="545"/>
      <c r="J101" s="467"/>
      <c r="K101" s="139" t="str">
        <f>IF(C101=D79,"","Check! Cell C101 must equal total in Part 1a (cell D79)")</f>
        <v/>
      </c>
    </row>
    <row r="102" spans="1:11" ht="42" customHeight="1" x14ac:dyDescent="0.2">
      <c r="A102" s="556">
        <v>30</v>
      </c>
      <c r="B102" s="542" t="s">
        <v>115</v>
      </c>
      <c r="C102" s="543">
        <f>SUM(D102:H102)</f>
        <v>55</v>
      </c>
      <c r="D102" s="779">
        <v>0</v>
      </c>
      <c r="E102" s="779">
        <v>19</v>
      </c>
      <c r="F102" s="779">
        <v>11</v>
      </c>
      <c r="G102" s="779">
        <v>13</v>
      </c>
      <c r="H102" s="779">
        <v>12</v>
      </c>
      <c r="I102" s="547"/>
      <c r="J102" s="467"/>
      <c r="K102" s="150" t="str">
        <f>IF(C102=G79,"","Check! Cell C102 must equal total in Part 1a (cell G79)")</f>
        <v/>
      </c>
    </row>
    <row r="103" spans="1:11" ht="27" customHeight="1" x14ac:dyDescent="0.2">
      <c r="A103" s="556">
        <v>31</v>
      </c>
      <c r="B103" s="542" t="s">
        <v>116</v>
      </c>
      <c r="C103" s="543">
        <f>SUM(D103:H103)</f>
        <v>20</v>
      </c>
      <c r="D103" s="779">
        <v>0</v>
      </c>
      <c r="E103" s="779">
        <v>7</v>
      </c>
      <c r="F103" s="779">
        <v>4</v>
      </c>
      <c r="G103" s="779">
        <v>5</v>
      </c>
      <c r="H103" s="779">
        <v>4</v>
      </c>
      <c r="I103" s="547"/>
      <c r="J103" s="557"/>
      <c r="K103" s="139" t="str">
        <f>IF(C106&gt;C102,"Check! Cell C106 cannot be greater than C102","")</f>
        <v/>
      </c>
    </row>
    <row r="104" spans="1:11" ht="27.75" customHeight="1" x14ac:dyDescent="0.2">
      <c r="A104" s="558">
        <v>32</v>
      </c>
      <c r="B104" s="559" t="s">
        <v>66</v>
      </c>
      <c r="C104" s="543">
        <f>SUM(D104:H104)</f>
        <v>68</v>
      </c>
      <c r="D104" s="779">
        <v>2</v>
      </c>
      <c r="E104" s="779">
        <v>26</v>
      </c>
      <c r="F104" s="779">
        <v>15</v>
      </c>
      <c r="G104" s="779">
        <v>15</v>
      </c>
      <c r="H104" s="779">
        <v>10</v>
      </c>
      <c r="I104" s="547"/>
      <c r="J104" s="560"/>
      <c r="K104" s="139" t="str">
        <f>IF(D106&gt;D102,"Check! Cell D106 cannot be greater than D102","")</f>
        <v/>
      </c>
    </row>
    <row r="105" spans="1:11" x14ac:dyDescent="0.2">
      <c r="A105" s="546"/>
      <c r="B105" s="475"/>
      <c r="C105" s="561"/>
      <c r="D105" s="562"/>
      <c r="E105" s="562"/>
      <c r="F105" s="562"/>
      <c r="G105" s="562"/>
      <c r="H105" s="562"/>
      <c r="I105" s="562"/>
      <c r="J105" s="467"/>
      <c r="K105" s="139" t="str">
        <f>IF(E106&gt;E102,"Check! Cell E106 cannot be greater than E102","")</f>
        <v/>
      </c>
    </row>
    <row r="106" spans="1:11" ht="81.75" customHeight="1" x14ac:dyDescent="0.2">
      <c r="A106" s="546">
        <v>33</v>
      </c>
      <c r="B106" s="552" t="s">
        <v>117</v>
      </c>
      <c r="C106" s="544">
        <f>SUM(D106:H106)</f>
        <v>0</v>
      </c>
      <c r="D106" s="778">
        <v>0</v>
      </c>
      <c r="E106" s="778">
        <v>0</v>
      </c>
      <c r="F106" s="778">
        <v>0</v>
      </c>
      <c r="G106" s="778">
        <v>0</v>
      </c>
      <c r="H106" s="778">
        <v>0</v>
      </c>
      <c r="I106" s="563"/>
      <c r="J106" s="467"/>
      <c r="K106" s="139" t="str">
        <f>IF(F106&gt;F102,"Check! Cell F106 cannot be greater than F102","")</f>
        <v/>
      </c>
    </row>
    <row r="107" spans="1:11" x14ac:dyDescent="0.2">
      <c r="A107" s="541"/>
      <c r="B107" s="549" t="s">
        <v>51</v>
      </c>
      <c r="C107" s="564"/>
      <c r="D107" s="564"/>
      <c r="E107" s="564"/>
      <c r="F107" s="564"/>
      <c r="G107" s="564"/>
      <c r="H107" s="564"/>
      <c r="I107" s="513"/>
      <c r="J107" s="467"/>
      <c r="K107" s="139" t="str">
        <f>IF(G106&gt;G102,"Check! Cell G106 cannot be greater than G102","")</f>
        <v/>
      </c>
    </row>
    <row r="108" spans="1:11" x14ac:dyDescent="0.2">
      <c r="A108" s="484"/>
      <c r="B108" s="1083" t="s">
        <v>119</v>
      </c>
      <c r="C108" s="1083"/>
      <c r="D108" s="1083"/>
      <c r="E108" s="1083"/>
      <c r="F108" s="1083"/>
      <c r="G108" s="1083"/>
      <c r="H108" s="1083"/>
      <c r="I108" s="485"/>
      <c r="J108" s="467"/>
      <c r="K108" s="139" t="str">
        <f>IF(H106&gt;H102,"Check! Cell H106 cannot be greater than H102","")</f>
        <v/>
      </c>
    </row>
    <row r="109" spans="1:11" ht="12" customHeight="1" x14ac:dyDescent="0.2">
      <c r="A109" s="484"/>
      <c r="B109" s="1083" t="s">
        <v>214</v>
      </c>
      <c r="C109" s="1083"/>
      <c r="D109" s="1083"/>
      <c r="E109" s="1083"/>
      <c r="F109" s="1083"/>
      <c r="G109" s="1083"/>
      <c r="H109" s="1083"/>
      <c r="I109" s="485"/>
      <c r="J109" s="467"/>
      <c r="K109" s="152" t="str">
        <f>IF(OR(D102="", D103="", D104="", D106="", E102="", E103="", E104="", E106="", F102="", F103="", F104="", F106="", G102="", G103="", G104="", G106="", H102="", H103="", H104="", H106=""),"Not all fields have been entered, please revisit Part 1B: Females","")</f>
        <v/>
      </c>
    </row>
    <row r="110" spans="1:11" ht="12.75" customHeight="1" x14ac:dyDescent="0.2">
      <c r="A110" s="484"/>
      <c r="B110" s="1083" t="s">
        <v>213</v>
      </c>
      <c r="C110" s="1083"/>
      <c r="D110" s="1083"/>
      <c r="E110" s="1083"/>
      <c r="F110" s="1083"/>
      <c r="G110" s="1083"/>
      <c r="H110" s="1083"/>
      <c r="I110" s="485"/>
      <c r="J110" s="467"/>
      <c r="K110" s="140" t="str">
        <f>IF(G79=C102,"","The number of successfully quit females doesn’t add up to last section")</f>
        <v/>
      </c>
    </row>
    <row r="111" spans="1:11" ht="12" customHeight="1" x14ac:dyDescent="0.2">
      <c r="A111" s="484"/>
      <c r="B111" s="565"/>
      <c r="C111" s="565"/>
      <c r="D111" s="565"/>
      <c r="E111" s="565"/>
      <c r="F111" s="565"/>
      <c r="G111" s="565"/>
      <c r="H111" s="565"/>
      <c r="I111" s="485"/>
      <c r="J111" s="467"/>
      <c r="K111" s="139"/>
    </row>
    <row r="112" spans="1:11" x14ac:dyDescent="0.2">
      <c r="A112" s="484"/>
      <c r="B112" s="1086"/>
      <c r="C112" s="1065"/>
      <c r="D112" s="1065"/>
      <c r="E112" s="1065"/>
      <c r="F112" s="1065"/>
      <c r="G112" s="1065"/>
      <c r="H112" s="1065"/>
      <c r="I112" s="485"/>
      <c r="J112" s="467"/>
      <c r="K112" s="139"/>
    </row>
    <row r="113" spans="1:11" x14ac:dyDescent="0.2">
      <c r="A113" s="484"/>
      <c r="B113" s="564"/>
      <c r="C113" s="564"/>
      <c r="D113" s="564"/>
      <c r="E113" s="564"/>
      <c r="F113" s="564"/>
      <c r="G113" s="564"/>
      <c r="H113" s="564"/>
      <c r="I113" s="564"/>
      <c r="J113" s="467"/>
      <c r="K113" s="139"/>
    </row>
    <row r="114" spans="1:11" ht="15" customHeight="1" x14ac:dyDescent="0.2">
      <c r="A114" s="484"/>
      <c r="B114" s="1064" t="s">
        <v>178</v>
      </c>
      <c r="C114" s="1065"/>
      <c r="D114" s="1065"/>
      <c r="E114" s="1065"/>
      <c r="F114" s="1065"/>
      <c r="G114" s="1065"/>
      <c r="H114" s="1065"/>
      <c r="I114" s="485"/>
      <c r="J114" s="467"/>
      <c r="K114" s="139"/>
    </row>
    <row r="115" spans="1:11" x14ac:dyDescent="0.2">
      <c r="A115" s="484"/>
      <c r="B115" s="553"/>
      <c r="C115" s="488" t="s">
        <v>74</v>
      </c>
      <c r="D115" s="566"/>
      <c r="E115" s="564"/>
      <c r="F115" s="564"/>
      <c r="G115" s="513"/>
      <c r="H115" s="513"/>
      <c r="I115" s="513"/>
      <c r="J115" s="467"/>
      <c r="K115" s="153"/>
    </row>
    <row r="116" spans="1:11" x14ac:dyDescent="0.2">
      <c r="A116" s="484"/>
      <c r="B116" s="567"/>
      <c r="C116" s="568" t="s">
        <v>75</v>
      </c>
      <c r="D116" s="569"/>
      <c r="E116" s="564"/>
      <c r="F116" s="564"/>
      <c r="G116" s="513"/>
      <c r="H116" s="513"/>
      <c r="I116" s="513"/>
      <c r="J116" s="467"/>
      <c r="K116" s="140"/>
    </row>
    <row r="117" spans="1:11" x14ac:dyDescent="0.2">
      <c r="A117" s="484"/>
      <c r="B117" s="553"/>
      <c r="C117" s="538"/>
      <c r="D117" s="553"/>
      <c r="E117" s="564"/>
      <c r="F117" s="564"/>
      <c r="G117" s="513"/>
      <c r="H117" s="513"/>
      <c r="I117" s="513"/>
      <c r="J117" s="467"/>
      <c r="K117" s="152"/>
    </row>
    <row r="118" spans="1:11" ht="27" customHeight="1" x14ac:dyDescent="0.2">
      <c r="A118" s="556">
        <v>34</v>
      </c>
      <c r="B118" s="542" t="s">
        <v>65</v>
      </c>
      <c r="C118" s="543">
        <f>SUM(C119:C121)</f>
        <v>32</v>
      </c>
      <c r="D118" s="553"/>
      <c r="E118" s="553"/>
      <c r="F118" s="553"/>
      <c r="G118" s="467"/>
      <c r="H118" s="467"/>
      <c r="I118" s="467"/>
      <c r="J118" s="467"/>
      <c r="K118" s="139" t="str">
        <f>IF(C118&gt;C101,"Check! Cell C118 cannot be greater than total in Part 1b (cell C101)","")</f>
        <v/>
      </c>
    </row>
    <row r="119" spans="1:11" ht="42" customHeight="1" x14ac:dyDescent="0.2">
      <c r="A119" s="556">
        <v>35</v>
      </c>
      <c r="B119" s="542" t="s">
        <v>118</v>
      </c>
      <c r="C119" s="779">
        <v>11</v>
      </c>
      <c r="D119" s="553"/>
      <c r="E119" s="553"/>
      <c r="F119" s="555"/>
      <c r="G119" s="467"/>
      <c r="H119" s="467"/>
      <c r="I119" s="467"/>
      <c r="J119" s="467"/>
      <c r="K119" s="139" t="str">
        <f>IF(C119&gt;C102,"Check! Cell C119 cannot be greater than total in Part 1b (cell C102)","")</f>
        <v/>
      </c>
    </row>
    <row r="120" spans="1:11" ht="27" customHeight="1" x14ac:dyDescent="0.2">
      <c r="A120" s="556">
        <v>36</v>
      </c>
      <c r="B120" s="542" t="s">
        <v>116</v>
      </c>
      <c r="C120" s="779">
        <v>2</v>
      </c>
      <c r="D120" s="553"/>
      <c r="E120" s="553"/>
      <c r="F120" s="553"/>
      <c r="G120" s="467"/>
      <c r="H120" s="467"/>
      <c r="I120" s="467"/>
      <c r="J120" s="467"/>
      <c r="K120" s="139" t="str">
        <f>IF(C120&gt;C103,"Check! Cell C120 cannot be greater than total in Part 1b (cell C103)","")</f>
        <v/>
      </c>
    </row>
    <row r="121" spans="1:11" ht="27" customHeight="1" x14ac:dyDescent="0.2">
      <c r="A121" s="556">
        <v>37</v>
      </c>
      <c r="B121" s="542" t="s">
        <v>66</v>
      </c>
      <c r="C121" s="779">
        <v>19</v>
      </c>
      <c r="D121" s="553"/>
      <c r="E121" s="553"/>
      <c r="F121" s="570"/>
      <c r="G121" s="467"/>
      <c r="H121" s="467"/>
      <c r="I121" s="467"/>
      <c r="J121" s="467"/>
      <c r="K121" s="139" t="str">
        <f>IF(C121&gt;C104,"Check! Cell C121 cannot be greater than total in Part 1b (cell C104)","")</f>
        <v/>
      </c>
    </row>
    <row r="122" spans="1:11" x14ac:dyDescent="0.2">
      <c r="A122" s="571"/>
      <c r="B122" s="572"/>
      <c r="C122" s="573"/>
      <c r="D122" s="553"/>
      <c r="E122" s="553"/>
      <c r="F122" s="570"/>
      <c r="G122" s="467"/>
      <c r="H122" s="467"/>
      <c r="I122" s="467"/>
      <c r="J122" s="467"/>
      <c r="K122" s="139" t="str">
        <f>IF(C123&gt;C119,"Check! cell C123 cannot be greater than cell C119.","")</f>
        <v/>
      </c>
    </row>
    <row r="123" spans="1:11" ht="81.75" customHeight="1" x14ac:dyDescent="0.2">
      <c r="A123" s="546">
        <v>38</v>
      </c>
      <c r="B123" s="542" t="s">
        <v>117</v>
      </c>
      <c r="C123" s="778">
        <v>0</v>
      </c>
      <c r="D123" s="553"/>
      <c r="E123" s="553"/>
      <c r="F123" s="553"/>
      <c r="G123" s="467"/>
      <c r="H123" s="467"/>
      <c r="I123" s="467"/>
      <c r="J123" s="467"/>
      <c r="K123" s="139" t="str">
        <f>IF(C123&gt;C106,"Check! Cell C123 cannot be greater than cell C106.","")</f>
        <v/>
      </c>
    </row>
    <row r="124" spans="1:11" x14ac:dyDescent="0.2">
      <c r="A124" s="484"/>
      <c r="B124" s="1086" t="s">
        <v>51</v>
      </c>
      <c r="C124" s="1089"/>
      <c r="D124" s="1089"/>
      <c r="E124" s="1089"/>
      <c r="F124" s="1089"/>
      <c r="G124" s="1089"/>
      <c r="H124" s="1089"/>
      <c r="I124" s="485"/>
      <c r="J124" s="467"/>
      <c r="K124" s="139" t="str">
        <f>IF(OR(C119="", C120="", C121="", C123=""),"Not all fields have been entered, please revisit Part 1C: Number of pregnant women setting a quit date and outcome at 4 week follow-up","")</f>
        <v/>
      </c>
    </row>
    <row r="125" spans="1:11" x14ac:dyDescent="0.2">
      <c r="A125" s="484"/>
      <c r="B125" s="1083" t="s">
        <v>169</v>
      </c>
      <c r="C125" s="1083"/>
      <c r="D125" s="1083"/>
      <c r="E125" s="1083"/>
      <c r="F125" s="1083"/>
      <c r="G125" s="1083"/>
      <c r="H125" s="1083"/>
      <c r="I125" s="485"/>
      <c r="J125" s="467"/>
      <c r="K125" s="139"/>
    </row>
    <row r="126" spans="1:11" ht="12.75" customHeight="1" x14ac:dyDescent="0.2">
      <c r="A126" s="484"/>
      <c r="B126" s="1083" t="s">
        <v>168</v>
      </c>
      <c r="C126" s="1083"/>
      <c r="D126" s="1083"/>
      <c r="E126" s="1083"/>
      <c r="F126" s="1083"/>
      <c r="G126" s="1083"/>
      <c r="H126" s="1083"/>
      <c r="I126" s="485"/>
      <c r="J126" s="467"/>
      <c r="K126" s="140"/>
    </row>
    <row r="127" spans="1:11" ht="12.75" customHeight="1" x14ac:dyDescent="0.2">
      <c r="A127" s="484"/>
      <c r="B127" s="565"/>
      <c r="C127" s="574"/>
      <c r="D127" s="574"/>
      <c r="E127" s="574"/>
      <c r="F127" s="574"/>
      <c r="G127" s="574"/>
      <c r="H127" s="574"/>
      <c r="I127" s="485"/>
      <c r="J127" s="467"/>
      <c r="K127" s="139"/>
    </row>
    <row r="128" spans="1:11" ht="12.75" customHeight="1" x14ac:dyDescent="0.2">
      <c r="A128" s="484"/>
      <c r="B128" s="565"/>
      <c r="C128" s="574"/>
      <c r="D128" s="574"/>
      <c r="E128" s="574"/>
      <c r="F128" s="574"/>
      <c r="G128" s="574"/>
      <c r="H128" s="574"/>
      <c r="I128" s="485"/>
      <c r="J128" s="467"/>
      <c r="K128" s="139"/>
    </row>
    <row r="129" spans="1:11" ht="12.75" customHeight="1" x14ac:dyDescent="0.2">
      <c r="A129" s="484"/>
      <c r="B129" s="565"/>
      <c r="C129" s="574"/>
      <c r="D129" s="574"/>
      <c r="E129" s="574"/>
      <c r="F129" s="574"/>
      <c r="G129" s="574"/>
      <c r="H129" s="574"/>
      <c r="I129" s="485"/>
      <c r="J129" s="467"/>
      <c r="K129" s="139"/>
    </row>
    <row r="130" spans="1:11" ht="12.75" customHeight="1" x14ac:dyDescent="0.2">
      <c r="A130" s="484"/>
      <c r="B130" s="565"/>
      <c r="C130" s="574"/>
      <c r="D130" s="574"/>
      <c r="E130" s="574"/>
      <c r="F130" s="574"/>
      <c r="G130" s="574"/>
      <c r="H130" s="574"/>
      <c r="I130" s="485"/>
      <c r="J130" s="467"/>
      <c r="K130" s="139"/>
    </row>
    <row r="131" spans="1:11" ht="14.25" x14ac:dyDescent="0.2">
      <c r="A131" s="484"/>
      <c r="B131" s="469" t="s">
        <v>179</v>
      </c>
      <c r="C131" s="564"/>
      <c r="D131" s="564"/>
      <c r="E131" s="564"/>
      <c r="F131" s="564"/>
      <c r="G131" s="564"/>
      <c r="H131" s="513"/>
      <c r="I131" s="513"/>
      <c r="J131" s="467"/>
      <c r="K131" s="139"/>
    </row>
    <row r="132" spans="1:11" x14ac:dyDescent="0.2">
      <c r="A132" s="484"/>
      <c r="B132" s="469"/>
      <c r="C132" s="488" t="s">
        <v>76</v>
      </c>
      <c r="D132" s="488" t="s">
        <v>77</v>
      </c>
      <c r="E132" s="564"/>
      <c r="F132" s="564"/>
      <c r="G132" s="564"/>
      <c r="H132" s="513"/>
      <c r="I132" s="513"/>
      <c r="J132" s="467"/>
      <c r="K132" s="139"/>
    </row>
    <row r="133" spans="1:11" ht="36" x14ac:dyDescent="0.2">
      <c r="A133" s="484"/>
      <c r="B133" s="575"/>
      <c r="C133" s="493" t="s">
        <v>78</v>
      </c>
      <c r="D133" s="493" t="s">
        <v>79</v>
      </c>
      <c r="E133" s="564"/>
      <c r="F133" s="564"/>
      <c r="G133" s="564"/>
      <c r="H133" s="513"/>
      <c r="I133" s="513"/>
      <c r="J133" s="467"/>
      <c r="K133" s="139"/>
    </row>
    <row r="134" spans="1:11" x14ac:dyDescent="0.2">
      <c r="A134" s="484"/>
      <c r="B134" s="576"/>
      <c r="C134" s="564"/>
      <c r="D134" s="564"/>
      <c r="E134" s="564"/>
      <c r="F134" s="564"/>
      <c r="G134" s="564"/>
      <c r="H134" s="513"/>
      <c r="I134" s="513"/>
      <c r="J134" s="467"/>
      <c r="K134" s="139"/>
    </row>
    <row r="135" spans="1:11" ht="40.5" customHeight="1" x14ac:dyDescent="0.2">
      <c r="A135" s="577">
        <v>39</v>
      </c>
      <c r="B135" s="578" t="s">
        <v>104</v>
      </c>
      <c r="C135" s="779">
        <v>134</v>
      </c>
      <c r="D135" s="779">
        <v>56</v>
      </c>
      <c r="E135" s="467"/>
      <c r="F135" s="560"/>
      <c r="G135" s="557"/>
      <c r="H135" s="557"/>
      <c r="I135" s="557"/>
      <c r="J135" s="557"/>
      <c r="K135" s="150" t="str">
        <f>IF(D135&gt;C135,CONCATENATE("Check! Cell D",ROW()&amp;" cannot be greater than C",ROW()),"")</f>
        <v/>
      </c>
    </row>
    <row r="136" spans="1:11" x14ac:dyDescent="0.2">
      <c r="A136" s="484"/>
      <c r="B136" s="1083" t="s">
        <v>51</v>
      </c>
      <c r="C136" s="1083"/>
      <c r="D136" s="1083"/>
      <c r="E136" s="1083"/>
      <c r="F136" s="1083"/>
      <c r="G136" s="1083"/>
      <c r="H136" s="1083"/>
      <c r="I136" s="513"/>
      <c r="J136" s="467"/>
      <c r="K136" s="139" t="str">
        <f>IF(OR(C135&gt;E79,D135&gt;H79 ),"Cell C135 cannot be greater than Cell E79 and Cell D135 cannot be greater than Cell H79","")</f>
        <v/>
      </c>
    </row>
    <row r="137" spans="1:11" x14ac:dyDescent="0.2">
      <c r="A137" s="484"/>
      <c r="B137" s="1083" t="s">
        <v>170</v>
      </c>
      <c r="C137" s="1083"/>
      <c r="D137" s="1083"/>
      <c r="E137" s="1083"/>
      <c r="F137" s="1083"/>
      <c r="G137" s="1083"/>
      <c r="H137" s="1083"/>
      <c r="I137" s="485"/>
      <c r="J137" s="467"/>
      <c r="K137" s="139" t="str">
        <f>IF(OR(C135="", D135=""),"Not all fields have been entered, please revisit Part 1D Number of people setting a quit date and successful quitters receiving free prescriptions","")</f>
        <v/>
      </c>
    </row>
    <row r="138" spans="1:11" x14ac:dyDescent="0.2">
      <c r="A138" s="484"/>
      <c r="B138" s="1083" t="s">
        <v>171</v>
      </c>
      <c r="C138" s="1083"/>
      <c r="D138" s="1083"/>
      <c r="E138" s="1083"/>
      <c r="F138" s="1083"/>
      <c r="G138" s="1083"/>
      <c r="H138" s="1083"/>
      <c r="I138" s="485"/>
      <c r="J138" s="467"/>
      <c r="K138" s="140"/>
    </row>
    <row r="139" spans="1:11" x14ac:dyDescent="0.2">
      <c r="A139" s="484"/>
      <c r="B139" s="1086"/>
      <c r="C139" s="1065"/>
      <c r="D139" s="1065"/>
      <c r="E139" s="1065"/>
      <c r="F139" s="1065"/>
      <c r="G139" s="1065"/>
      <c r="H139" s="1065"/>
      <c r="I139" s="485"/>
      <c r="J139" s="467"/>
      <c r="K139" s="139"/>
    </row>
    <row r="140" spans="1:11" x14ac:dyDescent="0.2">
      <c r="A140" s="484"/>
      <c r="B140" s="579"/>
      <c r="C140" s="485"/>
      <c r="D140" s="485"/>
      <c r="E140" s="485"/>
      <c r="F140" s="485"/>
      <c r="G140" s="485"/>
      <c r="H140" s="485"/>
      <c r="I140" s="485"/>
      <c r="J140" s="467"/>
      <c r="K140" s="139"/>
    </row>
    <row r="141" spans="1:11" x14ac:dyDescent="0.2">
      <c r="A141" s="484"/>
      <c r="B141" s="576"/>
      <c r="C141" s="564"/>
      <c r="D141" s="564"/>
      <c r="E141" s="564"/>
      <c r="F141" s="564"/>
      <c r="G141" s="564"/>
      <c r="H141" s="513"/>
      <c r="I141" s="513"/>
      <c r="J141" s="467"/>
      <c r="K141" s="139"/>
    </row>
    <row r="142" spans="1:11" ht="14.25" x14ac:dyDescent="0.2">
      <c r="A142" s="467"/>
      <c r="B142" s="474" t="s">
        <v>180</v>
      </c>
      <c r="C142" s="467"/>
      <c r="D142" s="467"/>
      <c r="E142" s="467"/>
      <c r="F142" s="467"/>
      <c r="G142" s="467"/>
      <c r="H142" s="467"/>
      <c r="I142" s="467"/>
      <c r="J142" s="467"/>
      <c r="K142" s="139"/>
    </row>
    <row r="143" spans="1:11" x14ac:dyDescent="0.2">
      <c r="A143" s="467"/>
      <c r="B143" s="467"/>
      <c r="C143" s="488" t="s">
        <v>83</v>
      </c>
      <c r="D143" s="488" t="s">
        <v>84</v>
      </c>
      <c r="E143" s="467"/>
      <c r="F143" s="467"/>
      <c r="G143" s="467"/>
      <c r="H143" s="467"/>
      <c r="I143" s="467"/>
      <c r="J143" s="467"/>
      <c r="K143" s="139"/>
    </row>
    <row r="144" spans="1:11" ht="36" x14ac:dyDescent="0.2">
      <c r="A144" s="467"/>
      <c r="B144" s="575"/>
      <c r="C144" s="493" t="s">
        <v>78</v>
      </c>
      <c r="D144" s="493" t="s">
        <v>79</v>
      </c>
      <c r="E144" s="467"/>
      <c r="F144" s="467"/>
      <c r="G144" s="467"/>
      <c r="H144" s="467"/>
      <c r="I144" s="467"/>
      <c r="J144" s="467"/>
      <c r="K144" s="139"/>
    </row>
    <row r="145" spans="1:11" x14ac:dyDescent="0.2">
      <c r="A145" s="467"/>
      <c r="B145" s="467"/>
      <c r="C145" s="467"/>
      <c r="D145" s="467"/>
      <c r="E145" s="467"/>
      <c r="F145" s="467"/>
      <c r="G145" s="467"/>
      <c r="H145" s="467"/>
      <c r="I145" s="467"/>
      <c r="J145" s="467"/>
      <c r="K145" s="139"/>
    </row>
    <row r="146" spans="1:11" ht="27.75" customHeight="1" x14ac:dyDescent="0.2">
      <c r="A146" s="577">
        <v>40</v>
      </c>
      <c r="B146" s="580" t="s">
        <v>80</v>
      </c>
      <c r="C146" s="779">
        <v>8</v>
      </c>
      <c r="D146" s="779">
        <v>2</v>
      </c>
      <c r="E146" s="467"/>
      <c r="F146" s="467"/>
      <c r="G146" s="467"/>
      <c r="H146" s="467"/>
      <c r="I146" s="467"/>
      <c r="J146" s="467"/>
      <c r="K146" s="139" t="str">
        <f>IF(D146&gt;C146,CONCATENATE("Check! Cell D",ROW()&amp;" cannot be greater than C",ROW()),"")</f>
        <v/>
      </c>
    </row>
    <row r="147" spans="1:11" ht="42" customHeight="1" x14ac:dyDescent="0.2">
      <c r="A147" s="577">
        <v>41</v>
      </c>
      <c r="B147" s="580" t="s">
        <v>109</v>
      </c>
      <c r="C147" s="779">
        <v>25</v>
      </c>
      <c r="D147" s="779">
        <v>11</v>
      </c>
      <c r="E147" s="467"/>
      <c r="F147" s="467"/>
      <c r="G147" s="467"/>
      <c r="H147" s="467"/>
      <c r="I147" s="467"/>
      <c r="J147" s="467"/>
      <c r="K147" s="139" t="str">
        <f t="shared" ref="K147:K155" si="6">IF(D147&gt;C147,CONCATENATE("Check! Cell D",ROW()&amp;" cannot be greater than C",ROW()),"")</f>
        <v/>
      </c>
    </row>
    <row r="148" spans="1:11" ht="27.75" customHeight="1" x14ac:dyDescent="0.2">
      <c r="A148" s="577">
        <v>42</v>
      </c>
      <c r="B148" s="580" t="s">
        <v>81</v>
      </c>
      <c r="C148" s="779">
        <v>22</v>
      </c>
      <c r="D148" s="779">
        <v>7</v>
      </c>
      <c r="E148" s="467"/>
      <c r="F148" s="467"/>
      <c r="G148" s="467"/>
      <c r="H148" s="467"/>
      <c r="I148" s="467"/>
      <c r="J148" s="467"/>
      <c r="K148" s="139" t="str">
        <f t="shared" si="6"/>
        <v/>
      </c>
    </row>
    <row r="149" spans="1:11" ht="39.75" customHeight="1" x14ac:dyDescent="0.2">
      <c r="A149" s="577">
        <v>43</v>
      </c>
      <c r="B149" s="580" t="s">
        <v>110</v>
      </c>
      <c r="C149" s="779">
        <v>26</v>
      </c>
      <c r="D149" s="779">
        <v>15</v>
      </c>
      <c r="E149" s="467"/>
      <c r="F149" s="467"/>
      <c r="G149" s="467"/>
      <c r="H149" s="467"/>
      <c r="I149" s="467"/>
      <c r="J149" s="467"/>
      <c r="K149" s="139" t="str">
        <f t="shared" si="6"/>
        <v/>
      </c>
    </row>
    <row r="150" spans="1:11" ht="27" customHeight="1" x14ac:dyDescent="0.2">
      <c r="A150" s="577">
        <v>44</v>
      </c>
      <c r="B150" s="580" t="s">
        <v>111</v>
      </c>
      <c r="C150" s="779">
        <v>16</v>
      </c>
      <c r="D150" s="779">
        <v>7</v>
      </c>
      <c r="E150" s="467"/>
      <c r="F150" s="467"/>
      <c r="G150" s="467"/>
      <c r="H150" s="467"/>
      <c r="I150" s="467"/>
      <c r="J150" s="467"/>
      <c r="K150" s="139" t="str">
        <f t="shared" si="6"/>
        <v/>
      </c>
    </row>
    <row r="151" spans="1:11" ht="42.75" customHeight="1" x14ac:dyDescent="0.2">
      <c r="A151" s="577">
        <v>45</v>
      </c>
      <c r="B151" s="580" t="s">
        <v>112</v>
      </c>
      <c r="C151" s="779">
        <v>16</v>
      </c>
      <c r="D151" s="779">
        <v>7</v>
      </c>
      <c r="E151" s="467"/>
      <c r="F151" s="467"/>
      <c r="G151" s="467"/>
      <c r="H151" s="467"/>
      <c r="I151" s="467"/>
      <c r="J151" s="467"/>
      <c r="K151" s="139" t="str">
        <f t="shared" si="6"/>
        <v/>
      </c>
    </row>
    <row r="152" spans="1:11" ht="27" x14ac:dyDescent="0.2">
      <c r="A152" s="577">
        <v>46</v>
      </c>
      <c r="B152" s="580" t="s">
        <v>113</v>
      </c>
      <c r="C152" s="779">
        <v>20</v>
      </c>
      <c r="D152" s="779">
        <v>10</v>
      </c>
      <c r="E152" s="467"/>
      <c r="F152" s="467"/>
      <c r="G152" s="467"/>
      <c r="H152" s="467"/>
      <c r="I152" s="467"/>
      <c r="J152" s="467"/>
      <c r="K152" s="139" t="str">
        <f t="shared" si="6"/>
        <v/>
      </c>
    </row>
    <row r="153" spans="1:11" ht="27" x14ac:dyDescent="0.2">
      <c r="A153" s="577">
        <v>47</v>
      </c>
      <c r="B153" s="580" t="s">
        <v>114</v>
      </c>
      <c r="C153" s="779">
        <v>64</v>
      </c>
      <c r="D153" s="779">
        <v>26</v>
      </c>
      <c r="E153" s="467"/>
      <c r="F153" s="467"/>
      <c r="G153" s="467"/>
      <c r="H153" s="467"/>
      <c r="I153" s="467"/>
      <c r="J153" s="467"/>
      <c r="K153" s="139" t="str">
        <f t="shared" si="6"/>
        <v/>
      </c>
    </row>
    <row r="154" spans="1:11" ht="12.75" customHeight="1" x14ac:dyDescent="0.2">
      <c r="A154" s="577">
        <v>48</v>
      </c>
      <c r="B154" s="580" t="s">
        <v>122</v>
      </c>
      <c r="C154" s="779">
        <v>0</v>
      </c>
      <c r="D154" s="779">
        <v>0</v>
      </c>
      <c r="E154" s="467"/>
      <c r="F154" s="467"/>
      <c r="G154" s="467"/>
      <c r="H154" s="467"/>
      <c r="I154" s="467"/>
      <c r="J154" s="467"/>
      <c r="K154" s="139" t="str">
        <f t="shared" si="6"/>
        <v/>
      </c>
    </row>
    <row r="155" spans="1:11" ht="13.5" customHeight="1" x14ac:dyDescent="0.2">
      <c r="A155" s="577">
        <v>49</v>
      </c>
      <c r="B155" s="580" t="s">
        <v>108</v>
      </c>
      <c r="C155" s="779">
        <v>41</v>
      </c>
      <c r="D155" s="779">
        <v>12</v>
      </c>
      <c r="E155" s="467"/>
      <c r="F155" s="467"/>
      <c r="G155" s="467"/>
      <c r="H155" s="467"/>
      <c r="I155" s="467"/>
      <c r="J155" s="467"/>
      <c r="K155" s="139" t="str">
        <f t="shared" si="6"/>
        <v/>
      </c>
    </row>
    <row r="156" spans="1:11" ht="54" customHeight="1" x14ac:dyDescent="0.2">
      <c r="A156" s="577">
        <v>50</v>
      </c>
      <c r="B156" s="578" t="s">
        <v>82</v>
      </c>
      <c r="C156" s="581">
        <f>SUM(C146:C155)</f>
        <v>238</v>
      </c>
      <c r="D156" s="581">
        <f>SUM(D146:D155)</f>
        <v>97</v>
      </c>
      <c r="E156" s="467"/>
      <c r="F156" s="467"/>
      <c r="G156" s="467"/>
      <c r="H156" s="467"/>
      <c r="I156" s="467"/>
      <c r="J156" s="467"/>
      <c r="K156" s="139" t="str">
        <f>IF(AND(D156&lt;&gt;H79,C156&lt;&gt;E79),"Check! Cell C156 and Cell D156 must equal totals in Part 1a (cells E79 and H79)",IF(D156&lt;&gt;H79,"Check! Cell D156 must equal total in Part 1a (cell H79)",IF(C156&lt;&gt;E79,"Check! Cell C156 must equal total in Part 1a (cell E79)","")))</f>
        <v/>
      </c>
    </row>
    <row r="157" spans="1:11" x14ac:dyDescent="0.2">
      <c r="A157" s="484"/>
      <c r="B157" s="576"/>
      <c r="C157" s="564"/>
      <c r="D157" s="564"/>
      <c r="E157" s="564"/>
      <c r="F157" s="564"/>
      <c r="G157" s="564"/>
      <c r="H157" s="513"/>
      <c r="I157" s="513"/>
      <c r="J157" s="467"/>
      <c r="K157" s="139" t="str">
        <f>IF(OR(C146="", C147="", C148="", C149="", C150="", C151="", C152="", C153="", C154="",C155="", D146="", D147="", D148="", D149="", D150="", D151="", D152="", D153="", D154="",D155=""),"Not all fields have been entered, please revisit Part 1E: Number of people setting a quit date and successful quitters by socio-economic classification","")</f>
        <v/>
      </c>
    </row>
    <row r="158" spans="1:11" x14ac:dyDescent="0.2">
      <c r="A158" s="467"/>
      <c r="B158" s="576" t="s">
        <v>51</v>
      </c>
      <c r="C158" s="564"/>
      <c r="D158" s="564"/>
      <c r="E158" s="564"/>
      <c r="F158" s="564"/>
      <c r="G158" s="564"/>
      <c r="H158" s="564"/>
      <c r="I158" s="476"/>
      <c r="J158" s="467"/>
      <c r="K158" s="139"/>
    </row>
    <row r="159" spans="1:11" ht="12.75" customHeight="1" x14ac:dyDescent="0.2">
      <c r="A159" s="484"/>
      <c r="B159" s="1083" t="s">
        <v>172</v>
      </c>
      <c r="C159" s="1083"/>
      <c r="D159" s="1083"/>
      <c r="E159" s="1083"/>
      <c r="F159" s="1083"/>
      <c r="G159" s="1083"/>
      <c r="H159" s="1083"/>
      <c r="I159" s="476"/>
      <c r="J159" s="467"/>
      <c r="K159" s="139"/>
    </row>
    <row r="160" spans="1:11" x14ac:dyDescent="0.2">
      <c r="A160" s="484"/>
      <c r="B160" s="1083" t="s">
        <v>173</v>
      </c>
      <c r="C160" s="1083"/>
      <c r="D160" s="1083"/>
      <c r="E160" s="1083"/>
      <c r="F160" s="1083"/>
      <c r="G160" s="1083"/>
      <c r="H160" s="1083"/>
      <c r="I160" s="476"/>
      <c r="J160" s="467"/>
      <c r="K160" s="139"/>
    </row>
    <row r="161" spans="1:11" ht="27" customHeight="1" x14ac:dyDescent="0.2">
      <c r="A161" s="484"/>
      <c r="B161" s="1083" t="s">
        <v>174</v>
      </c>
      <c r="C161" s="1083"/>
      <c r="D161" s="1083"/>
      <c r="E161" s="1083"/>
      <c r="F161" s="1083"/>
      <c r="G161" s="1083"/>
      <c r="H161" s="1083"/>
      <c r="I161" s="476"/>
      <c r="J161" s="467"/>
      <c r="K161" s="139"/>
    </row>
    <row r="162" spans="1:11" x14ac:dyDescent="0.2">
      <c r="A162" s="484"/>
      <c r="B162" s="576" t="s">
        <v>208</v>
      </c>
      <c r="C162" s="564"/>
      <c r="D162" s="564"/>
      <c r="E162" s="564"/>
      <c r="F162" s="564"/>
      <c r="G162" s="564"/>
      <c r="H162" s="513"/>
      <c r="I162" s="513"/>
      <c r="J162" s="467"/>
      <c r="K162" s="139"/>
    </row>
    <row r="163" spans="1:11" x14ac:dyDescent="0.2">
      <c r="A163" s="484"/>
      <c r="B163" s="1094"/>
      <c r="C163" s="1095"/>
      <c r="D163" s="1095"/>
      <c r="E163" s="1095"/>
      <c r="F163" s="1095"/>
      <c r="G163" s="1095"/>
      <c r="H163" s="1095"/>
      <c r="I163" s="476"/>
      <c r="J163" s="467"/>
      <c r="K163" s="139"/>
    </row>
    <row r="164" spans="1:11" x14ac:dyDescent="0.2">
      <c r="A164" s="484"/>
      <c r="B164" s="1095"/>
      <c r="C164" s="1095"/>
      <c r="D164" s="1095"/>
      <c r="E164" s="1095"/>
      <c r="F164" s="1095"/>
      <c r="G164" s="1095"/>
      <c r="H164" s="1095"/>
      <c r="I164" s="476"/>
      <c r="J164" s="467"/>
      <c r="K164" s="139"/>
    </row>
    <row r="165" spans="1:11" ht="27" customHeight="1" x14ac:dyDescent="0.2">
      <c r="A165" s="467"/>
      <c r="B165" s="1095"/>
      <c r="C165" s="1095"/>
      <c r="D165" s="1095"/>
      <c r="E165" s="1095"/>
      <c r="F165" s="1095"/>
      <c r="G165" s="1095"/>
      <c r="H165" s="1095"/>
      <c r="I165" s="476"/>
      <c r="J165" s="467"/>
      <c r="K165" s="139"/>
    </row>
    <row r="166" spans="1:11" x14ac:dyDescent="0.2">
      <c r="A166" s="467"/>
      <c r="B166" s="486"/>
      <c r="C166" s="486"/>
      <c r="D166" s="486"/>
      <c r="E166" s="486"/>
      <c r="F166" s="486"/>
      <c r="G166" s="486"/>
      <c r="H166" s="486"/>
      <c r="I166" s="582"/>
      <c r="J166" s="467"/>
      <c r="K166" s="139"/>
    </row>
    <row r="167" spans="1:11" x14ac:dyDescent="0.2">
      <c r="A167" s="467"/>
      <c r="B167" s="474"/>
      <c r="C167" s="467"/>
      <c r="D167" s="467"/>
      <c r="E167" s="467"/>
      <c r="F167" s="467"/>
      <c r="G167" s="467"/>
      <c r="H167" s="467"/>
      <c r="I167" s="467"/>
      <c r="J167" s="467"/>
      <c r="K167" s="139"/>
    </row>
    <row r="168" spans="1:11" ht="37.5" customHeight="1" x14ac:dyDescent="0.2">
      <c r="A168" s="467"/>
      <c r="B168" s="1064" t="s">
        <v>182</v>
      </c>
      <c r="C168" s="1089"/>
      <c r="D168" s="1089"/>
      <c r="E168" s="1089"/>
      <c r="F168" s="1089"/>
      <c r="G168" s="1089"/>
      <c r="H168" s="1089"/>
      <c r="I168" s="467"/>
      <c r="J168" s="467"/>
      <c r="K168" s="139"/>
    </row>
    <row r="169" spans="1:11" x14ac:dyDescent="0.2">
      <c r="A169" s="467"/>
      <c r="B169" s="474"/>
      <c r="C169" s="474"/>
      <c r="D169" s="583"/>
      <c r="E169" s="467"/>
      <c r="F169" s="467"/>
      <c r="G169" s="467"/>
      <c r="H169" s="467"/>
      <c r="I169" s="467"/>
      <c r="J169" s="467"/>
      <c r="K169" s="139"/>
    </row>
    <row r="170" spans="1:11" x14ac:dyDescent="0.2">
      <c r="A170" s="467"/>
      <c r="B170" s="474"/>
      <c r="C170" s="488" t="s">
        <v>85</v>
      </c>
      <c r="D170" s="488" t="s">
        <v>86</v>
      </c>
      <c r="E170" s="467"/>
      <c r="F170" s="467"/>
      <c r="G170" s="467"/>
      <c r="H170" s="467"/>
      <c r="I170" s="467"/>
      <c r="J170" s="467"/>
      <c r="K170" s="139"/>
    </row>
    <row r="171" spans="1:11" s="142" customFormat="1" ht="39" customHeight="1" x14ac:dyDescent="0.2">
      <c r="A171" s="584"/>
      <c r="B171" s="585"/>
      <c r="C171" s="586" t="s">
        <v>78</v>
      </c>
      <c r="D171" s="586" t="s">
        <v>79</v>
      </c>
      <c r="E171" s="587"/>
      <c r="F171" s="587"/>
      <c r="G171" s="587"/>
      <c r="H171" s="587"/>
      <c r="I171" s="587"/>
      <c r="J171" s="587"/>
      <c r="K171" s="154"/>
    </row>
    <row r="172" spans="1:11" x14ac:dyDescent="0.2">
      <c r="A172" s="467"/>
      <c r="B172" s="487"/>
      <c r="C172" s="588"/>
      <c r="D172" s="588"/>
      <c r="E172" s="467"/>
      <c r="F172" s="467"/>
      <c r="G172" s="467"/>
      <c r="H172" s="467"/>
      <c r="I172" s="467"/>
      <c r="J172" s="467"/>
      <c r="K172" s="139"/>
    </row>
    <row r="173" spans="1:11" ht="79.150000000000006" customHeight="1" x14ac:dyDescent="0.2">
      <c r="A173" s="577">
        <v>51</v>
      </c>
      <c r="B173" s="578" t="s">
        <v>184</v>
      </c>
      <c r="C173" s="779">
        <v>16</v>
      </c>
      <c r="D173" s="779">
        <v>4</v>
      </c>
      <c r="E173" s="589"/>
      <c r="F173" s="589"/>
      <c r="G173" s="467"/>
      <c r="H173" s="467"/>
      <c r="I173" s="467"/>
      <c r="J173" s="467"/>
      <c r="K173" s="139" t="str">
        <f t="shared" ref="K173:K182" si="7">IF(D173&gt;C173,CONCATENATE("Check! Cell D",ROW()&amp;" cannot be greater than C",ROW()),"")</f>
        <v/>
      </c>
    </row>
    <row r="174" spans="1:11" ht="64.900000000000006" customHeight="1" x14ac:dyDescent="0.2">
      <c r="A174" s="577">
        <v>52</v>
      </c>
      <c r="B174" s="578" t="s">
        <v>185</v>
      </c>
      <c r="C174" s="779">
        <v>107</v>
      </c>
      <c r="D174" s="779">
        <v>41</v>
      </c>
      <c r="E174" s="589"/>
      <c r="F174" s="589"/>
      <c r="G174" s="467"/>
      <c r="H174" s="467"/>
      <c r="I174" s="467"/>
      <c r="J174" s="467"/>
      <c r="K174" s="139" t="str">
        <f t="shared" si="7"/>
        <v/>
      </c>
    </row>
    <row r="175" spans="1:11" ht="51.6" customHeight="1" x14ac:dyDescent="0.2">
      <c r="A175" s="577">
        <v>53</v>
      </c>
      <c r="B175" s="578" t="s">
        <v>186</v>
      </c>
      <c r="C175" s="779">
        <v>0</v>
      </c>
      <c r="D175" s="779">
        <v>0</v>
      </c>
      <c r="E175" s="589"/>
      <c r="F175" s="589"/>
      <c r="G175" s="467"/>
      <c r="H175" s="467"/>
      <c r="I175" s="467"/>
      <c r="J175" s="467"/>
      <c r="K175" s="139" t="str">
        <f t="shared" si="7"/>
        <v/>
      </c>
    </row>
    <row r="176" spans="1:11" ht="47.45" customHeight="1" x14ac:dyDescent="0.2">
      <c r="A176" s="577">
        <v>54</v>
      </c>
      <c r="B176" s="578" t="s">
        <v>187</v>
      </c>
      <c r="C176" s="779">
        <v>85</v>
      </c>
      <c r="D176" s="779">
        <v>37</v>
      </c>
      <c r="E176" s="589"/>
      <c r="F176" s="589"/>
      <c r="G176" s="467"/>
      <c r="H176" s="467"/>
      <c r="I176" s="467"/>
      <c r="J176" s="467"/>
      <c r="K176" s="139" t="str">
        <f t="shared" si="7"/>
        <v/>
      </c>
    </row>
    <row r="177" spans="1:11" ht="96" customHeight="1" x14ac:dyDescent="0.2">
      <c r="A177" s="577">
        <v>55</v>
      </c>
      <c r="B177" s="578" t="s">
        <v>188</v>
      </c>
      <c r="C177" s="779">
        <v>10</v>
      </c>
      <c r="D177" s="779">
        <v>4</v>
      </c>
      <c r="E177" s="589"/>
      <c r="F177" s="589"/>
      <c r="G177" s="467"/>
      <c r="H177" s="467"/>
      <c r="I177" s="467"/>
      <c r="J177" s="557"/>
      <c r="K177" s="139" t="str">
        <f t="shared" si="7"/>
        <v/>
      </c>
    </row>
    <row r="178" spans="1:11" ht="135.6" customHeight="1" x14ac:dyDescent="0.2">
      <c r="A178" s="577">
        <v>56</v>
      </c>
      <c r="B178" s="578" t="s">
        <v>189</v>
      </c>
      <c r="C178" s="779">
        <v>7</v>
      </c>
      <c r="D178" s="779">
        <v>6</v>
      </c>
      <c r="E178" s="589"/>
      <c r="F178" s="589"/>
      <c r="G178" s="467"/>
      <c r="H178" s="467"/>
      <c r="I178" s="467"/>
      <c r="J178" s="557"/>
      <c r="K178" s="139" t="str">
        <f t="shared" si="7"/>
        <v/>
      </c>
    </row>
    <row r="179" spans="1:11" ht="157.9" customHeight="1" x14ac:dyDescent="0.2">
      <c r="A179" s="577">
        <v>57</v>
      </c>
      <c r="B179" s="578" t="s">
        <v>190</v>
      </c>
      <c r="C179" s="779">
        <v>2</v>
      </c>
      <c r="D179" s="779">
        <v>2</v>
      </c>
      <c r="E179" s="589"/>
      <c r="F179" s="589"/>
      <c r="G179" s="467"/>
      <c r="H179" s="467"/>
      <c r="I179" s="467"/>
      <c r="J179" s="467"/>
      <c r="K179" s="139" t="str">
        <f t="shared" si="7"/>
        <v/>
      </c>
    </row>
    <row r="180" spans="1:11" ht="87.6" customHeight="1" x14ac:dyDescent="0.2">
      <c r="A180" s="577">
        <v>58</v>
      </c>
      <c r="B180" s="578" t="s">
        <v>191</v>
      </c>
      <c r="C180" s="779">
        <v>2</v>
      </c>
      <c r="D180" s="779">
        <v>2</v>
      </c>
      <c r="E180" s="589"/>
      <c r="F180" s="589"/>
      <c r="G180" s="467"/>
      <c r="H180" s="467"/>
      <c r="I180" s="467"/>
      <c r="J180" s="467"/>
      <c r="K180" s="139" t="str">
        <f t="shared" si="7"/>
        <v/>
      </c>
    </row>
    <row r="181" spans="1:11" ht="115.9" customHeight="1" x14ac:dyDescent="0.2">
      <c r="A181" s="577">
        <v>59</v>
      </c>
      <c r="B181" s="578" t="s">
        <v>192</v>
      </c>
      <c r="C181" s="779">
        <v>9</v>
      </c>
      <c r="D181" s="779">
        <v>1</v>
      </c>
      <c r="E181" s="589"/>
      <c r="F181" s="589"/>
      <c r="G181" s="467"/>
      <c r="H181" s="467"/>
      <c r="I181" s="467"/>
      <c r="J181" s="467"/>
      <c r="K181" s="139" t="str">
        <f t="shared" si="7"/>
        <v/>
      </c>
    </row>
    <row r="182" spans="1:11" ht="62.45" customHeight="1" x14ac:dyDescent="0.2">
      <c r="A182" s="577">
        <v>60</v>
      </c>
      <c r="B182" s="578" t="s">
        <v>193</v>
      </c>
      <c r="C182" s="779">
        <v>0</v>
      </c>
      <c r="D182" s="779">
        <v>0</v>
      </c>
      <c r="E182" s="589"/>
      <c r="F182" s="589"/>
      <c r="G182" s="467"/>
      <c r="H182" s="467"/>
      <c r="I182" s="467"/>
      <c r="J182" s="467"/>
      <c r="K182" s="139" t="str">
        <f t="shared" si="7"/>
        <v/>
      </c>
    </row>
    <row r="183" spans="1:11" ht="54.75" customHeight="1" x14ac:dyDescent="0.2">
      <c r="A183" s="577">
        <v>61</v>
      </c>
      <c r="B183" s="578" t="s">
        <v>194</v>
      </c>
      <c r="C183" s="544">
        <f>SUM(C173:C182)</f>
        <v>238</v>
      </c>
      <c r="D183" s="544">
        <f>SUM(D173:D182)</f>
        <v>97</v>
      </c>
      <c r="E183" s="467"/>
      <c r="F183" s="560"/>
      <c r="G183" s="557"/>
      <c r="H183" s="557"/>
      <c r="I183" s="557"/>
      <c r="J183" s="557"/>
      <c r="K183" s="139" t="str">
        <f>IF(AND(D183&lt;&gt;H79,C183&lt;&gt;E79),"Check! Cell C183 and Cell D183 must equal totals in Part 1a (cells E79 and H79)",IF(D183&lt;&gt;H79,"Check! Cell D183 must equal total in Part 1a (cell H79)",IF(C183&lt;&gt;E79,"Check! Cell C183 must equal total in Part 1a (cell E79)","")))</f>
        <v/>
      </c>
    </row>
    <row r="184" spans="1:11" x14ac:dyDescent="0.2">
      <c r="A184" s="590"/>
      <c r="B184" s="1086" t="s">
        <v>51</v>
      </c>
      <c r="C184" s="1086"/>
      <c r="D184" s="1086"/>
      <c r="E184" s="1086"/>
      <c r="F184" s="1086"/>
      <c r="G184" s="1086"/>
      <c r="H184" s="1086"/>
      <c r="I184" s="591"/>
      <c r="J184" s="467"/>
      <c r="K184" s="139" t="str">
        <f>IF(OR(C173="", C174="", C175="", C176="", C177="", C178="", C179="", C180="", C181="", C182="", D173="", D174="", D175="", D176="", D177="", D178="", D179="", D180="", D181="", D182=""),"Not all fields have been entered, please revisit Part 1F: Number of people setting a quit date and successful quitters by pharmacotherapy treatment received","")</f>
        <v/>
      </c>
    </row>
    <row r="185" spans="1:11" ht="222.75" customHeight="1" x14ac:dyDescent="0.2">
      <c r="A185" s="590"/>
      <c r="B185" s="1088" t="s">
        <v>226</v>
      </c>
      <c r="C185" s="1083"/>
      <c r="D185" s="1083"/>
      <c r="E185" s="1083"/>
      <c r="F185" s="1083"/>
      <c r="G185" s="1083"/>
      <c r="H185" s="1083"/>
      <c r="I185" s="591"/>
      <c r="J185" s="467"/>
    </row>
    <row r="186" spans="1:11" ht="12.75" customHeight="1" x14ac:dyDescent="0.2">
      <c r="A186" s="590"/>
      <c r="B186" s="512"/>
      <c r="C186" s="512"/>
      <c r="D186" s="512"/>
      <c r="E186" s="512"/>
      <c r="F186" s="512"/>
      <c r="G186" s="512"/>
      <c r="H186" s="512"/>
      <c r="I186" s="591"/>
      <c r="J186" s="467"/>
      <c r="K186" s="139"/>
    </row>
    <row r="187" spans="1:11" ht="12.75" customHeight="1" x14ac:dyDescent="0.2">
      <c r="A187" s="592"/>
      <c r="B187" s="512"/>
      <c r="C187" s="512"/>
      <c r="D187" s="512"/>
      <c r="E187" s="512"/>
      <c r="F187" s="512"/>
      <c r="G187" s="512"/>
      <c r="H187" s="512"/>
      <c r="I187" s="591"/>
      <c r="J187" s="593"/>
      <c r="K187" s="139"/>
    </row>
    <row r="188" spans="1:11" ht="12.75" customHeight="1" x14ac:dyDescent="0.2">
      <c r="A188" s="592"/>
      <c r="B188" s="512"/>
      <c r="C188" s="512"/>
      <c r="D188" s="512"/>
      <c r="E188" s="512"/>
      <c r="F188" s="512"/>
      <c r="G188" s="512"/>
      <c r="H188" s="512"/>
      <c r="I188" s="591"/>
      <c r="J188" s="593"/>
      <c r="K188" s="139"/>
    </row>
    <row r="189" spans="1:11" ht="12.75" customHeight="1" x14ac:dyDescent="0.2">
      <c r="A189" s="590"/>
      <c r="B189" s="512"/>
      <c r="C189" s="512"/>
      <c r="D189" s="512"/>
      <c r="E189" s="512"/>
      <c r="F189" s="512"/>
      <c r="G189" s="512"/>
      <c r="H189" s="512"/>
      <c r="I189" s="591"/>
      <c r="J189" s="467"/>
      <c r="K189" s="139"/>
    </row>
    <row r="190" spans="1:11" ht="12.75" customHeight="1" x14ac:dyDescent="0.2">
      <c r="A190" s="467"/>
      <c r="B190" s="1098"/>
      <c r="C190" s="1098"/>
      <c r="D190" s="1098"/>
      <c r="E190" s="1098"/>
      <c r="F190" s="1098"/>
      <c r="G190" s="1098"/>
      <c r="H190" s="1098"/>
      <c r="I190" s="582"/>
      <c r="J190" s="467"/>
      <c r="K190" s="139"/>
    </row>
    <row r="191" spans="1:11" x14ac:dyDescent="0.2">
      <c r="A191" s="467"/>
      <c r="B191" s="582"/>
      <c r="C191" s="582"/>
      <c r="D191" s="582"/>
      <c r="E191" s="582"/>
      <c r="F191" s="582"/>
      <c r="G191" s="582"/>
      <c r="H191" s="582"/>
      <c r="I191" s="582"/>
      <c r="J191" s="467"/>
      <c r="K191" s="139"/>
    </row>
    <row r="192" spans="1:11" ht="12.75" customHeight="1" x14ac:dyDescent="0.2">
      <c r="A192" s="467"/>
      <c r="B192" s="1087" t="s">
        <v>181</v>
      </c>
      <c r="C192" s="1087"/>
      <c r="D192" s="1087"/>
      <c r="E192" s="1087"/>
      <c r="F192" s="1087"/>
      <c r="G192" s="1087"/>
      <c r="H192" s="1087"/>
      <c r="I192" s="594"/>
      <c r="J192" s="467"/>
      <c r="K192" s="139"/>
    </row>
    <row r="193" spans="1:11" x14ac:dyDescent="0.2">
      <c r="A193" s="467"/>
      <c r="B193" s="582"/>
      <c r="C193" s="582"/>
      <c r="D193" s="488" t="s">
        <v>87</v>
      </c>
      <c r="E193" s="488" t="s">
        <v>92</v>
      </c>
      <c r="F193" s="582"/>
      <c r="G193" s="1099" t="s">
        <v>93</v>
      </c>
      <c r="H193" s="1100"/>
      <c r="I193" s="595"/>
      <c r="J193" s="467"/>
      <c r="K193" s="139"/>
    </row>
    <row r="194" spans="1:11" s="143" customFormat="1" ht="61.5" customHeight="1" x14ac:dyDescent="0.2">
      <c r="A194" s="596"/>
      <c r="B194" s="1084"/>
      <c r="C194" s="1085"/>
      <c r="D194" s="597" t="s">
        <v>78</v>
      </c>
      <c r="E194" s="597" t="s">
        <v>79</v>
      </c>
      <c r="F194" s="598"/>
      <c r="G194" s="1090" t="s">
        <v>105</v>
      </c>
      <c r="H194" s="1091"/>
      <c r="I194" s="599"/>
      <c r="J194" s="596"/>
      <c r="K194" s="155"/>
    </row>
    <row r="195" spans="1:11" x14ac:dyDescent="0.2">
      <c r="A195" s="467"/>
      <c r="B195" s="600"/>
      <c r="C195" s="600"/>
      <c r="D195" s="600"/>
      <c r="E195" s="582"/>
      <c r="F195" s="582"/>
      <c r="G195" s="582"/>
      <c r="H195" s="582"/>
      <c r="I195" s="582"/>
      <c r="J195" s="467"/>
      <c r="K195" s="139"/>
    </row>
    <row r="196" spans="1:11" ht="60" customHeight="1" x14ac:dyDescent="0.2">
      <c r="A196" s="577">
        <v>62</v>
      </c>
      <c r="B196" s="1081" t="s">
        <v>123</v>
      </c>
      <c r="C196" s="1082"/>
      <c r="D196" s="779">
        <v>0</v>
      </c>
      <c r="E196" s="779">
        <v>0</v>
      </c>
      <c r="F196" s="601"/>
      <c r="G196" s="980"/>
      <c r="H196" s="1024"/>
      <c r="I196" s="602"/>
      <c r="J196" s="772"/>
      <c r="K196" s="134" t="str">
        <f t="shared" ref="K196:K201" si="8">IF(OR(D196="", D196=0, E196=""),"",IF(AND(OR(((E196/D196)*100)&lt;35,((E196/D196)*100)&gt;70),D196&gt;=20,G196=""),CONCATENATE("Check! Quit rate is "&amp;(ROUND((E196/D196)*100,0))&amp;"% which is outside of the expected range (35% to 70%). Please correct or enter an exception reason in G",ROW()),""))</f>
        <v/>
      </c>
    </row>
    <row r="197" spans="1:11" ht="60" customHeight="1" x14ac:dyDescent="0.2">
      <c r="A197" s="577">
        <v>63</v>
      </c>
      <c r="B197" s="1081" t="s">
        <v>89</v>
      </c>
      <c r="C197" s="1082"/>
      <c r="D197" s="779">
        <v>0</v>
      </c>
      <c r="E197" s="779">
        <v>0</v>
      </c>
      <c r="F197" s="601"/>
      <c r="G197" s="980"/>
      <c r="H197" s="981"/>
      <c r="I197" s="602"/>
      <c r="J197" s="772"/>
      <c r="K197" s="134" t="str">
        <f t="shared" si="8"/>
        <v/>
      </c>
    </row>
    <row r="198" spans="1:11" ht="60" customHeight="1" x14ac:dyDescent="0.2">
      <c r="A198" s="577">
        <v>64</v>
      </c>
      <c r="B198" s="1081" t="s">
        <v>90</v>
      </c>
      <c r="C198" s="1082"/>
      <c r="D198" s="779">
        <v>0</v>
      </c>
      <c r="E198" s="779">
        <v>0</v>
      </c>
      <c r="F198" s="601"/>
      <c r="G198" s="980"/>
      <c r="H198" s="981"/>
      <c r="I198" s="602"/>
      <c r="J198" s="772"/>
      <c r="K198" s="134" t="str">
        <f t="shared" si="8"/>
        <v/>
      </c>
    </row>
    <row r="199" spans="1:11" ht="60" customHeight="1" x14ac:dyDescent="0.2">
      <c r="A199" s="577">
        <v>65</v>
      </c>
      <c r="B199" s="1081" t="s">
        <v>102</v>
      </c>
      <c r="C199" s="1082"/>
      <c r="D199" s="779">
        <v>165</v>
      </c>
      <c r="E199" s="779">
        <v>58</v>
      </c>
      <c r="F199" s="601"/>
      <c r="G199" s="980"/>
      <c r="H199" s="981"/>
      <c r="I199" s="602"/>
      <c r="J199" s="772"/>
      <c r="K199" s="134" t="str">
        <f t="shared" si="8"/>
        <v/>
      </c>
    </row>
    <row r="200" spans="1:11" ht="60" customHeight="1" x14ac:dyDescent="0.2">
      <c r="A200" s="577">
        <v>66</v>
      </c>
      <c r="B200" s="1081" t="s">
        <v>103</v>
      </c>
      <c r="C200" s="1082"/>
      <c r="D200" s="779">
        <v>0</v>
      </c>
      <c r="E200" s="779">
        <v>0</v>
      </c>
      <c r="F200" s="601"/>
      <c r="G200" s="980"/>
      <c r="H200" s="981"/>
      <c r="I200" s="602"/>
      <c r="J200" s="772"/>
      <c r="K200" s="134" t="str">
        <f t="shared" si="8"/>
        <v/>
      </c>
    </row>
    <row r="201" spans="1:11" ht="60" customHeight="1" x14ac:dyDescent="0.2">
      <c r="A201" s="577">
        <v>67</v>
      </c>
      <c r="B201" s="1081" t="s">
        <v>101</v>
      </c>
      <c r="C201" s="1082"/>
      <c r="D201" s="779">
        <v>73</v>
      </c>
      <c r="E201" s="779">
        <v>39</v>
      </c>
      <c r="F201" s="601"/>
      <c r="G201" s="980"/>
      <c r="H201" s="981"/>
      <c r="I201" s="602"/>
      <c r="J201" s="772"/>
      <c r="K201" s="134" t="str">
        <f t="shared" si="8"/>
        <v/>
      </c>
    </row>
    <row r="202" spans="1:11" x14ac:dyDescent="0.2">
      <c r="A202" s="467"/>
      <c r="B202" s="582"/>
      <c r="C202" s="582"/>
      <c r="D202" s="603"/>
      <c r="E202" s="603"/>
      <c r="F202" s="601"/>
      <c r="G202" s="582"/>
      <c r="H202" s="582"/>
      <c r="I202" s="582"/>
      <c r="J202" s="772"/>
      <c r="K202" s="895"/>
    </row>
    <row r="203" spans="1:11" x14ac:dyDescent="0.2">
      <c r="A203" s="467"/>
      <c r="B203" s="604" t="s">
        <v>91</v>
      </c>
      <c r="C203" s="582"/>
      <c r="D203" s="603"/>
      <c r="E203" s="603"/>
      <c r="F203" s="601"/>
      <c r="G203" s="582"/>
      <c r="H203" s="582"/>
      <c r="I203" s="582"/>
      <c r="J203" s="772"/>
      <c r="K203" s="895"/>
    </row>
    <row r="204" spans="1:11" ht="60" customHeight="1" x14ac:dyDescent="0.2">
      <c r="A204" s="577">
        <v>68</v>
      </c>
      <c r="B204" s="1096" t="s">
        <v>322</v>
      </c>
      <c r="C204" s="1097"/>
      <c r="D204" s="778">
        <v>0</v>
      </c>
      <c r="E204" s="778">
        <v>0</v>
      </c>
      <c r="F204" s="601"/>
      <c r="G204" s="980"/>
      <c r="H204" s="981"/>
      <c r="I204" s="602"/>
      <c r="J204" s="772"/>
      <c r="K204" s="896" t="str">
        <f>IF(AND(OR(D204&lt;&gt;"", E204&lt;&gt;""),B204=""),CONCATENATE("Please enter an intervention setting in B",ROW()),IF(OR(D204="", D204=0, E204=""),"", IF(AND(OR(((E204/D204)*100)&lt;35,((E204/D204)*100)&gt;70),D204&gt;=20,G204=""),CONCATENATE("Check! Quit rate is "&amp;(ROUND((E204/D204)*100,0))&amp;"% which is outside of the expected range (35% to 70%). Please correct or enter an exception reason in G",ROW()),"")))</f>
        <v/>
      </c>
    </row>
    <row r="205" spans="1:11" ht="60" customHeight="1" x14ac:dyDescent="0.2">
      <c r="A205" s="577">
        <v>69</v>
      </c>
      <c r="B205" s="988" t="s">
        <v>323</v>
      </c>
      <c r="C205" s="989"/>
      <c r="D205" s="778">
        <v>0</v>
      </c>
      <c r="E205" s="778">
        <v>0</v>
      </c>
      <c r="F205" s="601"/>
      <c r="G205" s="980"/>
      <c r="H205" s="981"/>
      <c r="I205" s="602"/>
      <c r="J205" s="772"/>
      <c r="K205" s="896" t="str">
        <f>IF(AND(OR(D205&lt;&gt;"", E205&lt;&gt;""),B205=""),CONCATENATE("Please enter an intervention setting in B",ROW()),IF(OR(D205="", D205=0, E205=""),"", IF(AND(OR(((E205/D205)*100)&lt;35,((E205/D205)*100)&gt;70),D205&gt;=20,G205=""),CONCATENATE("Check! Quit rate is "&amp;(ROUND((E205/D205)*100,0))&amp;"% which is outside of the expected range (35% to 70%). Please correct or enter an exception reason in G",ROW()),"")))</f>
        <v/>
      </c>
    </row>
    <row r="206" spans="1:11" ht="60" customHeight="1" x14ac:dyDescent="0.2">
      <c r="A206" s="577">
        <v>70</v>
      </c>
      <c r="B206" s="988"/>
      <c r="C206" s="989"/>
      <c r="D206" s="778"/>
      <c r="E206" s="778"/>
      <c r="F206" s="601"/>
      <c r="G206" s="980"/>
      <c r="H206" s="981"/>
      <c r="I206" s="602"/>
      <c r="J206" s="772"/>
      <c r="K206" s="896" t="str">
        <f>IF(AND(OR(D206&lt;&gt;"", E206&lt;&gt;""),B206=""),CONCATENATE("Please enter an intervention setting in B",ROW()),IF(OR(D206="", D206=0, E206=""),"", IF(AND(OR(((E206/D206)*100)&lt;35,((E206/D206)*100)&gt;70),D206&gt;=20,G206=""),CONCATENATE("Check! Quit rate is "&amp;(ROUND((E206/D206)*100,0))&amp;"% which is outside of the expected range (35% to 70%). Please correct or enter an exception reason in G",ROW()),"")))</f>
        <v/>
      </c>
    </row>
    <row r="207" spans="1:11" ht="42" customHeight="1" x14ac:dyDescent="0.2">
      <c r="A207" s="577">
        <v>71</v>
      </c>
      <c r="B207" s="1093" t="s">
        <v>82</v>
      </c>
      <c r="C207" s="1093"/>
      <c r="D207" s="605">
        <f>SUM(D206+D205+D204+D201+D200+D199+D198+D197+D196)</f>
        <v>238</v>
      </c>
      <c r="E207" s="605">
        <f>SUM(E206+E205+E204+E201+E200+E199+E198+E197+E196)</f>
        <v>97</v>
      </c>
      <c r="F207" s="582"/>
      <c r="G207" s="606"/>
      <c r="H207" s="606"/>
      <c r="I207" s="582"/>
      <c r="J207" s="772"/>
      <c r="K207" s="139" t="str">
        <f>IF(AND(E207&lt;&gt;H79,D207&lt;&gt;E79),"Check! Cell D207 and Cell E207 must equal totals in Part 1a (cells E79 and H79)",IF(E207&lt;&gt;H79,"Check! Cell E207 must equal total in Part 1a (cell H79)",IF(D207&lt;&gt;E79,"Check! Cell D207 must equal total in Part 1a (cell E79)","")))</f>
        <v/>
      </c>
    </row>
    <row r="208" spans="1:11" x14ac:dyDescent="0.2">
      <c r="A208" s="467"/>
      <c r="B208" s="841" t="s">
        <v>51</v>
      </c>
      <c r="C208" s="894"/>
      <c r="D208" s="894"/>
      <c r="E208" s="894"/>
      <c r="F208" s="894"/>
      <c r="G208" s="894"/>
      <c r="H208" s="894"/>
      <c r="I208" s="582"/>
      <c r="J208" s="773"/>
      <c r="K208" s="139" t="str">
        <f>IF(OR(D196="", D197="", D198="", D199="", D200="", D201="", E196="", E197="", E198="", E199="", E200="", E201=""),"Not all fields have been entered, please revisit Part 1G: Number of people setting a quit date and successful quitters by intervention type","")</f>
        <v/>
      </c>
    </row>
    <row r="209" spans="1:11" ht="57" customHeight="1" x14ac:dyDescent="0.2">
      <c r="A209" s="467"/>
      <c r="B209" s="1079" t="s">
        <v>176</v>
      </c>
      <c r="C209" s="1080"/>
      <c r="D209" s="1080"/>
      <c r="E209" s="1080"/>
      <c r="F209" s="1080"/>
      <c r="G209" s="1080"/>
      <c r="H209" s="1080"/>
      <c r="I209" s="476"/>
      <c r="J209" s="773"/>
      <c r="K209" s="139"/>
    </row>
    <row r="210" spans="1:11" ht="12.75" customHeight="1" x14ac:dyDescent="0.2">
      <c r="A210" s="467"/>
      <c r="B210" s="607"/>
      <c r="C210" s="512"/>
      <c r="D210" s="512"/>
      <c r="E210" s="512"/>
      <c r="F210" s="512"/>
      <c r="G210" s="512"/>
      <c r="H210" s="512"/>
      <c r="I210" s="476"/>
      <c r="J210" s="773"/>
      <c r="K210" s="139"/>
    </row>
    <row r="211" spans="1:11" x14ac:dyDescent="0.2">
      <c r="A211" s="467"/>
      <c r="B211" s="1098"/>
      <c r="C211" s="1098"/>
      <c r="D211" s="1098"/>
      <c r="E211" s="1098"/>
      <c r="F211" s="1098"/>
      <c r="G211" s="1098"/>
      <c r="H211" s="1098"/>
      <c r="I211" s="582"/>
      <c r="J211" s="773"/>
      <c r="K211" s="139"/>
    </row>
    <row r="212" spans="1:11" x14ac:dyDescent="0.2">
      <c r="A212" s="467"/>
      <c r="B212" s="603"/>
      <c r="C212" s="582"/>
      <c r="D212" s="582"/>
      <c r="E212" s="582"/>
      <c r="F212" s="582"/>
      <c r="G212" s="582"/>
      <c r="H212" s="582"/>
      <c r="I212" s="582"/>
      <c r="J212" s="773"/>
      <c r="K212" s="139"/>
    </row>
    <row r="213" spans="1:11" ht="12.75" customHeight="1" x14ac:dyDescent="0.2">
      <c r="A213" s="467"/>
      <c r="B213" s="1087" t="s">
        <v>183</v>
      </c>
      <c r="C213" s="1087"/>
      <c r="D213" s="1087"/>
      <c r="E213" s="1087"/>
      <c r="F213" s="1087"/>
      <c r="G213" s="1087"/>
      <c r="H213" s="1087"/>
      <c r="I213" s="594"/>
      <c r="J213" s="773"/>
      <c r="K213" s="139"/>
    </row>
    <row r="214" spans="1:11" x14ac:dyDescent="0.2">
      <c r="A214" s="467"/>
      <c r="B214" s="582"/>
      <c r="C214" s="470"/>
      <c r="D214" s="488" t="s">
        <v>94</v>
      </c>
      <c r="E214" s="488" t="s">
        <v>96</v>
      </c>
      <c r="F214" s="608"/>
      <c r="G214" s="1099" t="s">
        <v>100</v>
      </c>
      <c r="H214" s="1101"/>
      <c r="I214" s="595"/>
      <c r="J214" s="773"/>
      <c r="K214" s="139"/>
    </row>
    <row r="215" spans="1:11" ht="61.5" customHeight="1" x14ac:dyDescent="0.2">
      <c r="A215" s="467"/>
      <c r="B215" s="1102"/>
      <c r="C215" s="1103"/>
      <c r="D215" s="493" t="s">
        <v>78</v>
      </c>
      <c r="E215" s="493" t="s">
        <v>79</v>
      </c>
      <c r="F215" s="582"/>
      <c r="G215" s="1090" t="s">
        <v>105</v>
      </c>
      <c r="H215" s="1091"/>
      <c r="I215" s="609"/>
      <c r="J215" s="773"/>
      <c r="K215" s="139"/>
    </row>
    <row r="216" spans="1:11" x14ac:dyDescent="0.2">
      <c r="A216" s="467"/>
      <c r="B216" s="582"/>
      <c r="C216" s="582"/>
      <c r="D216" s="582"/>
      <c r="E216" s="582"/>
      <c r="F216" s="582"/>
      <c r="G216" s="582"/>
      <c r="H216" s="582"/>
      <c r="I216" s="582"/>
      <c r="J216" s="773"/>
      <c r="K216" s="139"/>
    </row>
    <row r="217" spans="1:11" ht="60" customHeight="1" x14ac:dyDescent="0.2">
      <c r="A217" s="577">
        <v>72</v>
      </c>
      <c r="B217" s="1081" t="s">
        <v>195</v>
      </c>
      <c r="C217" s="1082"/>
      <c r="D217" s="779">
        <v>107</v>
      </c>
      <c r="E217" s="779">
        <v>55</v>
      </c>
      <c r="F217" s="601"/>
      <c r="G217" s="980"/>
      <c r="H217" s="981"/>
      <c r="I217" s="602"/>
      <c r="J217" s="772"/>
      <c r="K217" s="134" t="str">
        <f>IF(OR(D217="", D217=0, E217=""),"",IF(AND(OR(((E217/D217)*100)&lt;35,((E217/D217)*100)&gt;70),D217&gt;=20,G217=""),CONCATENATE("Check! Quit rate is "&amp;(ROUND((E217/D217)*100,0))&amp;"% which is outside of the expected range (35% to 70%). Please correct or enter an exception reason in G",ROW()),""))</f>
        <v/>
      </c>
    </row>
    <row r="218" spans="1:11" ht="72" customHeight="1" x14ac:dyDescent="0.2">
      <c r="A218" s="577">
        <v>73</v>
      </c>
      <c r="B218" s="1081" t="s">
        <v>196</v>
      </c>
      <c r="C218" s="1082"/>
      <c r="D218" s="779">
        <v>2</v>
      </c>
      <c r="E218" s="779">
        <v>1</v>
      </c>
      <c r="F218" s="601"/>
      <c r="G218" s="980"/>
      <c r="H218" s="981"/>
      <c r="I218" s="602"/>
      <c r="J218" s="772"/>
      <c r="K218" s="134" t="str">
        <f t="shared" ref="K218:K230" si="9">IF(OR(D218="", D218=0, E218=""),"",IF(AND(OR(((E218/D218)*100)&lt;35,((E218/D218)*100)&gt;70),D218&gt;=20,G218=""),CONCATENATE("Check! Quit rate is "&amp;(ROUND((E218/D218)*100,0))&amp;"% which is outside of the expected range (35% to 70%). Please correct or enter an exception reason in G",ROW()),""))</f>
        <v/>
      </c>
    </row>
    <row r="219" spans="1:11" ht="60" customHeight="1" x14ac:dyDescent="0.2">
      <c r="A219" s="577">
        <v>74</v>
      </c>
      <c r="B219" s="1081" t="s">
        <v>197</v>
      </c>
      <c r="C219" s="1082"/>
      <c r="D219" s="779">
        <v>0</v>
      </c>
      <c r="E219" s="779">
        <v>0</v>
      </c>
      <c r="F219" s="601"/>
      <c r="G219" s="980"/>
      <c r="H219" s="981"/>
      <c r="I219" s="602"/>
      <c r="J219" s="772"/>
      <c r="K219" s="134" t="str">
        <f t="shared" si="9"/>
        <v/>
      </c>
    </row>
    <row r="220" spans="1:11" ht="60" customHeight="1" x14ac:dyDescent="0.2">
      <c r="A220" s="577">
        <v>75</v>
      </c>
      <c r="B220" s="1081" t="s">
        <v>198</v>
      </c>
      <c r="C220" s="1082"/>
      <c r="D220" s="779">
        <v>0</v>
      </c>
      <c r="E220" s="779">
        <v>0</v>
      </c>
      <c r="F220" s="601"/>
      <c r="G220" s="980"/>
      <c r="H220" s="981"/>
      <c r="I220" s="602"/>
      <c r="J220" s="772"/>
      <c r="K220" s="134" t="str">
        <f t="shared" si="9"/>
        <v/>
      </c>
    </row>
    <row r="221" spans="1:11" ht="60" customHeight="1" x14ac:dyDescent="0.2">
      <c r="A221" s="577">
        <v>76</v>
      </c>
      <c r="B221" s="1081" t="s">
        <v>199</v>
      </c>
      <c r="C221" s="1082"/>
      <c r="D221" s="779">
        <v>6</v>
      </c>
      <c r="E221" s="779">
        <v>2</v>
      </c>
      <c r="F221" s="601"/>
      <c r="G221" s="980"/>
      <c r="H221" s="981"/>
      <c r="I221" s="602"/>
      <c r="J221" s="772"/>
      <c r="K221" s="134" t="str">
        <f t="shared" si="9"/>
        <v/>
      </c>
    </row>
    <row r="222" spans="1:11" ht="60" customHeight="1" x14ac:dyDescent="0.2">
      <c r="A222" s="577">
        <v>77</v>
      </c>
      <c r="B222" s="1081" t="s">
        <v>200</v>
      </c>
      <c r="C222" s="1082"/>
      <c r="D222" s="779">
        <v>0</v>
      </c>
      <c r="E222" s="779">
        <v>0</v>
      </c>
      <c r="F222" s="601"/>
      <c r="G222" s="980"/>
      <c r="H222" s="981"/>
      <c r="I222" s="602"/>
      <c r="J222" s="772"/>
      <c r="K222" s="134" t="str">
        <f t="shared" si="9"/>
        <v/>
      </c>
    </row>
    <row r="223" spans="1:11" ht="60" customHeight="1" x14ac:dyDescent="0.2">
      <c r="A223" s="577">
        <v>78</v>
      </c>
      <c r="B223" s="1081" t="s">
        <v>201</v>
      </c>
      <c r="C223" s="1082"/>
      <c r="D223" s="779">
        <v>123</v>
      </c>
      <c r="E223" s="779">
        <v>39</v>
      </c>
      <c r="F223" s="601"/>
      <c r="G223" s="980" t="s">
        <v>328</v>
      </c>
      <c r="H223" s="981"/>
      <c r="I223" s="602"/>
      <c r="J223" s="772"/>
      <c r="K223" s="134" t="str">
        <f t="shared" si="9"/>
        <v/>
      </c>
    </row>
    <row r="224" spans="1:11" ht="60" customHeight="1" x14ac:dyDescent="0.2">
      <c r="A224" s="577">
        <v>79</v>
      </c>
      <c r="B224" s="1081" t="s">
        <v>202</v>
      </c>
      <c r="C224" s="1082"/>
      <c r="D224" s="779">
        <v>0</v>
      </c>
      <c r="E224" s="779">
        <v>0</v>
      </c>
      <c r="F224" s="601"/>
      <c r="G224" s="980"/>
      <c r="H224" s="981"/>
      <c r="I224" s="602"/>
      <c r="J224" s="772"/>
      <c r="K224" s="134" t="str">
        <f t="shared" si="9"/>
        <v/>
      </c>
    </row>
    <row r="225" spans="1:11" ht="60" customHeight="1" x14ac:dyDescent="0.2">
      <c r="A225" s="577">
        <v>80</v>
      </c>
      <c r="B225" s="1081" t="s">
        <v>203</v>
      </c>
      <c r="C225" s="1082"/>
      <c r="D225" s="779">
        <v>0</v>
      </c>
      <c r="E225" s="779">
        <v>0</v>
      </c>
      <c r="F225" s="601"/>
      <c r="G225" s="980"/>
      <c r="H225" s="981"/>
      <c r="I225" s="602"/>
      <c r="J225" s="772"/>
      <c r="K225" s="134" t="str">
        <f t="shared" si="9"/>
        <v/>
      </c>
    </row>
    <row r="226" spans="1:11" ht="60" customHeight="1" x14ac:dyDescent="0.2">
      <c r="A226" s="577">
        <v>81</v>
      </c>
      <c r="B226" s="1081" t="s">
        <v>204</v>
      </c>
      <c r="C226" s="1082"/>
      <c r="D226" s="779">
        <v>0</v>
      </c>
      <c r="E226" s="779">
        <v>0</v>
      </c>
      <c r="F226" s="601"/>
      <c r="G226" s="980"/>
      <c r="H226" s="981"/>
      <c r="I226" s="602"/>
      <c r="J226" s="772"/>
      <c r="K226" s="134" t="str">
        <f t="shared" si="9"/>
        <v/>
      </c>
    </row>
    <row r="227" spans="1:11" ht="60" customHeight="1" x14ac:dyDescent="0.2">
      <c r="A227" s="577">
        <v>82</v>
      </c>
      <c r="B227" s="1081" t="s">
        <v>205</v>
      </c>
      <c r="C227" s="1082"/>
      <c r="D227" s="779">
        <v>0</v>
      </c>
      <c r="E227" s="779">
        <v>0</v>
      </c>
      <c r="F227" s="601"/>
      <c r="G227" s="980"/>
      <c r="H227" s="981"/>
      <c r="I227" s="602"/>
      <c r="J227" s="772"/>
      <c r="K227" s="134" t="str">
        <f t="shared" si="9"/>
        <v/>
      </c>
    </row>
    <row r="228" spans="1:11" ht="60" customHeight="1" x14ac:dyDescent="0.2">
      <c r="A228" s="577">
        <v>83</v>
      </c>
      <c r="B228" s="1081" t="s">
        <v>206</v>
      </c>
      <c r="C228" s="1082"/>
      <c r="D228" s="779">
        <v>0</v>
      </c>
      <c r="E228" s="779">
        <v>0</v>
      </c>
      <c r="F228" s="601"/>
      <c r="G228" s="980"/>
      <c r="H228" s="981"/>
      <c r="I228" s="602"/>
      <c r="J228" s="772"/>
      <c r="K228" s="134" t="str">
        <f t="shared" si="9"/>
        <v/>
      </c>
    </row>
    <row r="229" spans="1:11" ht="60" customHeight="1" x14ac:dyDescent="0.2">
      <c r="A229" s="577">
        <v>84</v>
      </c>
      <c r="B229" s="1081" t="s">
        <v>207</v>
      </c>
      <c r="C229" s="1082"/>
      <c r="D229" s="779">
        <v>0</v>
      </c>
      <c r="E229" s="779">
        <v>0</v>
      </c>
      <c r="F229" s="601"/>
      <c r="G229" s="980"/>
      <c r="H229" s="981"/>
      <c r="I229" s="602"/>
      <c r="J229" s="772"/>
      <c r="K229" s="134" t="str">
        <f>IF(OR(D229="", D229=0, E229=""),"",IF(AND(OR(((E229/D229)*100)&lt;35,((E229/D229)*100)&gt;70),D229&gt;=20,G229=""),CONCATENATE("Check! Quit rate is "&amp;(ROUND((E229/D229)*100,0))&amp;"% which is outside of the expected range (35% to 70%). Please correct or enter an exception reason in G",ROW()),""))</f>
        <v/>
      </c>
    </row>
    <row r="230" spans="1:11" x14ac:dyDescent="0.2">
      <c r="A230" s="467"/>
      <c r="B230" s="582"/>
      <c r="C230" s="582"/>
      <c r="D230" s="610"/>
      <c r="E230" s="610"/>
      <c r="F230" s="611"/>
      <c r="G230" s="600"/>
      <c r="H230" s="582"/>
      <c r="I230" s="582"/>
      <c r="J230" s="772"/>
      <c r="K230" s="134" t="str">
        <f t="shared" si="9"/>
        <v/>
      </c>
    </row>
    <row r="231" spans="1:11" x14ac:dyDescent="0.2">
      <c r="A231" s="467"/>
      <c r="B231" s="604" t="s">
        <v>91</v>
      </c>
      <c r="C231" s="604"/>
      <c r="D231" s="610"/>
      <c r="E231" s="610"/>
      <c r="F231" s="611"/>
      <c r="G231" s="600"/>
      <c r="H231" s="582"/>
      <c r="I231" s="582"/>
      <c r="J231" s="772"/>
      <c r="K231" s="897"/>
    </row>
    <row r="232" spans="1:11" ht="60" customHeight="1" x14ac:dyDescent="0.2">
      <c r="A232" s="577">
        <v>85</v>
      </c>
      <c r="B232" s="988" t="s">
        <v>322</v>
      </c>
      <c r="C232" s="989"/>
      <c r="D232" s="778">
        <v>0</v>
      </c>
      <c r="E232" s="778">
        <v>0</v>
      </c>
      <c r="F232" s="601"/>
      <c r="G232" s="980"/>
      <c r="H232" s="981"/>
      <c r="I232" s="602"/>
      <c r="J232" s="772"/>
      <c r="K232" s="896" t="str">
        <f>IF(AND(OR(D232&lt;&gt;"", E232&lt;&gt;""),B232=""),CONCATENATE("Please enter an intervention setting in B",ROW()),IF(OR(D232="", D232=0, E232=""),"", IF(AND(OR(((E232/D232)*100)&lt;35,((E232/D232)*100)&gt;70),D232&gt;=20,G232=""),CONCATENATE("Check! Quit rate is "&amp;(ROUND((E232/D232)*100,0))&amp;"% which is outside of the expected range (35% to 70%). Please correct or enter an exception reason in G",ROW()),"")))</f>
        <v/>
      </c>
    </row>
    <row r="233" spans="1:11" ht="60" customHeight="1" x14ac:dyDescent="0.2">
      <c r="A233" s="577">
        <v>86</v>
      </c>
      <c r="B233" s="988" t="s">
        <v>324</v>
      </c>
      <c r="C233" s="989"/>
      <c r="D233" s="778">
        <v>0</v>
      </c>
      <c r="E233" s="778">
        <v>0</v>
      </c>
      <c r="F233" s="601"/>
      <c r="G233" s="980"/>
      <c r="H233" s="981"/>
      <c r="I233" s="602"/>
      <c r="J233" s="772"/>
      <c r="K233" s="896" t="str">
        <f>IF(AND(OR(D233&lt;&gt;"", E233&lt;&gt;""),B233=""),CONCATENATE("Please enter an intervention setting in B",ROW()),IF(OR(D233="", D233=0, E233=""),"", IF(AND(OR(((E233/D233)*100)&lt;35,((E233/D233)*100)&gt;70),D233&gt;=20,G233=""),CONCATENATE("Check! Quit rate is "&amp;(ROUND((E233/D233)*100,0))&amp;"% which is outside of the expected range (35% to 70%). Please correct or enter an exception reason in G",ROW()),"")))</f>
        <v/>
      </c>
    </row>
    <row r="234" spans="1:11" ht="60" customHeight="1" x14ac:dyDescent="0.2">
      <c r="A234" s="577">
        <v>87</v>
      </c>
      <c r="B234" s="988"/>
      <c r="C234" s="989"/>
      <c r="D234" s="778"/>
      <c r="E234" s="778"/>
      <c r="F234" s="601"/>
      <c r="G234" s="980"/>
      <c r="H234" s="981"/>
      <c r="I234" s="602"/>
      <c r="J234" s="772"/>
      <c r="K234" s="896" t="str">
        <f>IF(AND(OR(D234&lt;&gt;"", E234&lt;&gt;""),B234=""),CONCATENATE("Please enter an intervention setting in B",ROW()),IF(OR(D234="", D234=0, E234=""),"", IF(AND(OR(((E234/D234)*100)&lt;35,((E234/D234)*100)&gt;70),D234&gt;=20,G234=""),CONCATENATE("Check! Quit rate is "&amp;(ROUND((E234/D234)*100,0))&amp;"% which is outside of the expected range (35% to 70%). Please correct or enter an exception reason in G",ROW()),"")))</f>
        <v/>
      </c>
    </row>
    <row r="235" spans="1:11" ht="40.5" customHeight="1" x14ac:dyDescent="0.2">
      <c r="A235" s="577">
        <v>88</v>
      </c>
      <c r="B235" s="1105" t="s">
        <v>82</v>
      </c>
      <c r="C235" s="1106"/>
      <c r="D235" s="612">
        <f>SUM(D234+D233+D232+D229+D228+D227+D226+D225+D224+D223+D222+D221+D220+D219+D218+D217)</f>
        <v>238</v>
      </c>
      <c r="E235" s="612">
        <f>SUM(E234+E233+E232+E229+E228+E227+E226+E225+E224+E223+E222+E221+E220+E219+E218+E217)</f>
        <v>97</v>
      </c>
      <c r="F235" s="582"/>
      <c r="G235" s="582"/>
      <c r="H235" s="582"/>
      <c r="I235" s="582"/>
      <c r="J235" s="613"/>
      <c r="K235" s="139" t="str">
        <f>IF(AND(E235&lt;&gt;H79,D235&lt;&gt;E79),"Check! Cell D235 and Cell E235 must equal totals in Part 1a (cells E79 and H79)",IF(E235&lt;&gt;H79,"Check! Cell E235 must equal total in Part 1a (cell H79)",IF(D235&lt;&gt;E79,"Check! Cell D235 must equal total in Part 1a (cell E79)","")))</f>
        <v/>
      </c>
    </row>
    <row r="236" spans="1:11" x14ac:dyDescent="0.2">
      <c r="A236" s="467"/>
      <c r="B236" s="841" t="s">
        <v>51</v>
      </c>
      <c r="C236" s="894"/>
      <c r="D236" s="894"/>
      <c r="E236" s="894"/>
      <c r="F236" s="894"/>
      <c r="G236" s="894"/>
      <c r="H236" s="894"/>
      <c r="I236" s="582"/>
      <c r="J236" s="467"/>
      <c r="K236" s="139" t="str">
        <f>IF(OR(D217="",D218="", D219="", D220="", D221="", D222="", D223="", D224="",D225="",D226="",D227="",D228="",D229="",E217="",E218="", E219="", E220="", E221="", E222="", E223="", E224="",E225="",E226="",E227="", E228="", E229=""),"Not all fields have been entered, please revisit Part 1H: Number of people setting a quit date and successful quitters by intervention setting","")</f>
        <v/>
      </c>
    </row>
    <row r="237" spans="1:11" ht="81" customHeight="1" x14ac:dyDescent="0.2">
      <c r="A237" s="467"/>
      <c r="B237" s="1079" t="s">
        <v>177</v>
      </c>
      <c r="C237" s="1080"/>
      <c r="D237" s="1080"/>
      <c r="E237" s="1080"/>
      <c r="F237" s="1080"/>
      <c r="G237" s="1080"/>
      <c r="H237" s="1080"/>
      <c r="I237" s="477"/>
      <c r="J237" s="467"/>
      <c r="K237" s="139"/>
    </row>
    <row r="238" spans="1:11" ht="12.75" customHeight="1" x14ac:dyDescent="0.2">
      <c r="A238" s="467"/>
      <c r="B238" s="607"/>
      <c r="C238" s="512"/>
      <c r="D238" s="512"/>
      <c r="E238" s="512"/>
      <c r="F238" s="512"/>
      <c r="G238" s="512"/>
      <c r="H238" s="512"/>
      <c r="I238" s="477"/>
      <c r="J238" s="467"/>
      <c r="K238" s="139"/>
    </row>
    <row r="239" spans="1:11" x14ac:dyDescent="0.2">
      <c r="A239" s="467"/>
      <c r="B239" s="1098"/>
      <c r="C239" s="1098"/>
      <c r="D239" s="1098"/>
      <c r="E239" s="1098"/>
      <c r="F239" s="1098"/>
      <c r="G239" s="1098"/>
      <c r="H239" s="1098"/>
      <c r="I239" s="582"/>
      <c r="J239" s="467"/>
      <c r="K239" s="139"/>
    </row>
    <row r="240" spans="1:11" x14ac:dyDescent="0.2">
      <c r="A240" s="467"/>
      <c r="B240" s="582"/>
      <c r="C240" s="582"/>
      <c r="D240" s="582"/>
      <c r="E240" s="582"/>
      <c r="F240" s="582"/>
      <c r="G240" s="582"/>
      <c r="H240" s="582"/>
      <c r="I240" s="582"/>
      <c r="J240" s="467"/>
      <c r="K240" s="139"/>
    </row>
    <row r="241" spans="1:11" x14ac:dyDescent="0.2">
      <c r="A241" s="799"/>
      <c r="B241" s="474" t="s">
        <v>95</v>
      </c>
      <c r="C241" s="474"/>
      <c r="D241" s="583"/>
      <c r="E241" s="919"/>
      <c r="F241" s="920"/>
      <c r="G241" s="919"/>
      <c r="H241" s="919"/>
      <c r="I241" s="467"/>
      <c r="J241" s="467"/>
      <c r="K241" s="139"/>
    </row>
    <row r="242" spans="1:11" x14ac:dyDescent="0.2">
      <c r="A242" s="799"/>
      <c r="B242" s="474"/>
      <c r="C242" s="474"/>
      <c r="D242" s="583"/>
      <c r="E242" s="919"/>
      <c r="F242" s="920"/>
      <c r="G242" s="919"/>
      <c r="H242" s="919"/>
      <c r="I242" s="467"/>
      <c r="J242" s="467"/>
      <c r="K242" s="140"/>
    </row>
    <row r="243" spans="1:11" x14ac:dyDescent="0.2">
      <c r="A243" s="799"/>
      <c r="B243" s="474" t="s">
        <v>124</v>
      </c>
      <c r="C243" s="474"/>
      <c r="D243" s="583"/>
      <c r="E243" s="919"/>
      <c r="F243" s="920"/>
      <c r="G243" s="919"/>
      <c r="H243" s="919"/>
      <c r="I243" s="467"/>
      <c r="J243" s="467"/>
      <c r="K243" s="139"/>
    </row>
    <row r="244" spans="1:11" x14ac:dyDescent="0.2">
      <c r="A244" s="801"/>
      <c r="B244" s="921"/>
      <c r="C244" s="488" t="s">
        <v>106</v>
      </c>
      <c r="D244" s="919"/>
      <c r="E244" s="919"/>
      <c r="F244" s="920"/>
      <c r="G244" s="919"/>
      <c r="H244" s="919"/>
      <c r="I244" s="467"/>
      <c r="J244" s="467"/>
      <c r="K244" s="139"/>
    </row>
    <row r="245" spans="1:11" x14ac:dyDescent="0.2">
      <c r="A245" s="801"/>
      <c r="B245" s="922" t="s">
        <v>97</v>
      </c>
      <c r="C245" s="923" t="s">
        <v>98</v>
      </c>
      <c r="D245" s="919"/>
      <c r="E245" s="919"/>
      <c r="F245" s="920"/>
      <c r="G245" s="919"/>
      <c r="H245" s="919"/>
      <c r="I245" s="467"/>
      <c r="J245" s="467"/>
      <c r="K245" s="139"/>
    </row>
    <row r="246" spans="1:11" x14ac:dyDescent="0.2">
      <c r="A246" s="800"/>
      <c r="B246" s="924"/>
      <c r="C246" s="919"/>
      <c r="D246" s="919"/>
      <c r="E246" s="919"/>
      <c r="F246" s="919"/>
      <c r="G246" s="474" t="s">
        <v>125</v>
      </c>
      <c r="H246" s="919"/>
      <c r="I246" s="467"/>
      <c r="J246" s="467"/>
      <c r="K246" s="139"/>
    </row>
    <row r="247" spans="1:11" ht="38.25" x14ac:dyDescent="0.2">
      <c r="A247" s="802">
        <v>89</v>
      </c>
      <c r="B247" s="925" t="s">
        <v>127</v>
      </c>
      <c r="C247" s="969">
        <v>203585</v>
      </c>
      <c r="D247" s="919"/>
      <c r="E247" s="919"/>
      <c r="F247" s="920"/>
      <c r="G247" s="980"/>
      <c r="H247" s="983"/>
      <c r="I247" s="467"/>
      <c r="J247" s="467"/>
      <c r="K247" s="820" t="str">
        <f>IF(AND(C247&lt;&gt;'Quarter 2'!C247,G247=""),"Check! Your Financial Allocation is different to the previous Quarter. (If this is correct please enter a reason in G247)","")</f>
        <v/>
      </c>
    </row>
    <row r="248" spans="1:11" ht="12.75" customHeight="1" x14ac:dyDescent="0.2">
      <c r="A248" s="801"/>
      <c r="B248" s="926"/>
      <c r="C248" s="927"/>
      <c r="D248" s="583"/>
      <c r="E248" s="919"/>
      <c r="F248" s="920"/>
      <c r="G248" s="919"/>
      <c r="H248" s="919"/>
      <c r="I248" s="467"/>
      <c r="J248" s="467"/>
      <c r="K248" s="140" t="str">
        <f>IF(C247="","Not all fields have been entered, please revisit section Part 2A: Financial allocations for the year","")</f>
        <v/>
      </c>
    </row>
    <row r="249" spans="1:11" ht="175.15" customHeight="1" x14ac:dyDescent="0.2">
      <c r="A249" s="801"/>
      <c r="B249" s="1107" t="s">
        <v>218</v>
      </c>
      <c r="C249" s="1107"/>
      <c r="D249" s="1107"/>
      <c r="E249" s="1107"/>
      <c r="F249" s="1107"/>
      <c r="G249" s="1107"/>
      <c r="H249" s="919"/>
      <c r="I249" s="467"/>
      <c r="J249" s="467"/>
      <c r="K249" s="139"/>
    </row>
    <row r="250" spans="1:11" ht="12.75" customHeight="1" x14ac:dyDescent="0.2">
      <c r="A250" s="801"/>
      <c r="B250" s="926"/>
      <c r="C250" s="927"/>
      <c r="D250" s="583"/>
      <c r="E250" s="919"/>
      <c r="F250" s="920"/>
      <c r="G250" s="919"/>
      <c r="H250" s="919"/>
      <c r="I250" s="803"/>
      <c r="J250" s="467"/>
      <c r="K250" s="139"/>
    </row>
    <row r="251" spans="1:11" x14ac:dyDescent="0.2">
      <c r="A251" s="801"/>
      <c r="B251" s="1067" t="s">
        <v>99</v>
      </c>
      <c r="C251" s="1076"/>
      <c r="D251" s="1076"/>
      <c r="E251" s="1076"/>
      <c r="F251" s="1076"/>
      <c r="G251" s="1076"/>
      <c r="H251" s="1076"/>
      <c r="I251" s="467"/>
      <c r="J251" s="467"/>
      <c r="K251" s="139"/>
    </row>
    <row r="252" spans="1:11" x14ac:dyDescent="0.2">
      <c r="A252" s="801"/>
      <c r="B252" s="854"/>
      <c r="C252" s="873"/>
      <c r="D252" s="873"/>
      <c r="E252" s="873"/>
      <c r="F252" s="873"/>
      <c r="G252" s="873"/>
      <c r="H252" s="873"/>
      <c r="I252" s="467"/>
      <c r="J252" s="467"/>
      <c r="K252" s="139"/>
    </row>
    <row r="253" spans="1:11" ht="12.75" customHeight="1" x14ac:dyDescent="0.2">
      <c r="A253" s="801"/>
      <c r="B253" s="854"/>
      <c r="C253" s="488" t="s">
        <v>107</v>
      </c>
      <c r="D253" s="873"/>
      <c r="E253" s="873"/>
      <c r="F253" s="873"/>
      <c r="G253" s="474" t="s">
        <v>125</v>
      </c>
      <c r="H253" s="919"/>
      <c r="I253" s="795"/>
      <c r="J253" s="467"/>
      <c r="K253" s="139"/>
    </row>
    <row r="254" spans="1:11" ht="154.15" customHeight="1" x14ac:dyDescent="0.2">
      <c r="A254" s="802">
        <v>90</v>
      </c>
      <c r="B254" s="925" t="s">
        <v>128</v>
      </c>
      <c r="C254" s="969">
        <v>147877</v>
      </c>
      <c r="D254" s="873"/>
      <c r="E254" s="873"/>
      <c r="F254" s="873"/>
      <c r="G254" s="980"/>
      <c r="H254" s="983"/>
      <c r="I254" s="467"/>
      <c r="J254" s="467"/>
      <c r="K254" s="819" t="str">
        <f>IF(AND(C254&lt;='Quarter 2'!C254,G254=""),"The figure in Cell C254 should be greater than the figure for the previous quarter. Enter a reason in cell G254  if the figure is correct.",IF(AND(C254&gt;C247,G254=""),"Check! Spend in cell C254 is greater than allocation in C247. (If this is correct please enter a reason in G254)",IF(AND(C254&lt;(C247*0.5),G254=""),"Check! Cell C254 MAY be too low. (If this is correct please enter a reason in G254)","")))</f>
        <v/>
      </c>
    </row>
    <row r="255" spans="1:11" ht="222" customHeight="1" x14ac:dyDescent="0.2">
      <c r="A255" s="802">
        <v>91</v>
      </c>
      <c r="B255" s="925" t="s">
        <v>132</v>
      </c>
      <c r="C255" s="969">
        <v>32234</v>
      </c>
      <c r="D255" s="873"/>
      <c r="E255" s="873"/>
      <c r="F255" s="873"/>
      <c r="G255" s="980" t="s">
        <v>325</v>
      </c>
      <c r="H255" s="983"/>
      <c r="I255" s="467"/>
      <c r="J255" s="467"/>
      <c r="K255" s="818" t="str">
        <f>IF(AND(C255&lt;='Quarter 2'!C255,G255=""),"The figure in Cell C255 is cumulative and should be greater than the figure for the previous quarter. Enter a reason in cell G255 if the figure is correct.",IF(AND(C255 = 0,G255=""),"Please give a reason, in cell G255, why the total cost of pharmacotherapies is £0",""))</f>
        <v/>
      </c>
    </row>
    <row r="256" spans="1:11" ht="72.599999999999994" customHeight="1" x14ac:dyDescent="0.2">
      <c r="A256" s="802">
        <v>92</v>
      </c>
      <c r="B256" s="925" t="s">
        <v>130</v>
      </c>
      <c r="C256" s="969">
        <v>0</v>
      </c>
      <c r="D256" s="873"/>
      <c r="E256" s="873"/>
      <c r="F256" s="873"/>
      <c r="G256" s="873"/>
      <c r="H256" s="873"/>
      <c r="I256" s="467"/>
      <c r="J256" s="467"/>
      <c r="K256" s="818" t="str">
        <f>IF(C256&lt;'Quarter 2'!C256,"The figure in Cell C256 should be greater than or equal to the figure for the previous quarter. ","")</f>
        <v/>
      </c>
    </row>
    <row r="257" spans="1:12" ht="25.5" x14ac:dyDescent="0.2">
      <c r="A257" s="802">
        <v>93</v>
      </c>
      <c r="B257" s="928" t="s">
        <v>131</v>
      </c>
      <c r="C257" s="972">
        <f>SUM(C254:C256)</f>
        <v>180111</v>
      </c>
      <c r="D257" s="873"/>
      <c r="E257" s="873"/>
      <c r="F257" s="873"/>
      <c r="G257" s="873"/>
      <c r="H257" s="873"/>
      <c r="I257" s="794"/>
      <c r="J257" s="467"/>
      <c r="K257" s="140"/>
      <c r="L257" s="144"/>
    </row>
    <row r="258" spans="1:12" ht="12.75" customHeight="1" x14ac:dyDescent="0.2">
      <c r="A258" s="801"/>
      <c r="B258" s="854"/>
      <c r="C258" s="873"/>
      <c r="D258" s="873"/>
      <c r="E258" s="873"/>
      <c r="F258" s="873"/>
      <c r="G258" s="873"/>
      <c r="H258" s="873"/>
      <c r="I258" s="794"/>
      <c r="J258" s="467"/>
      <c r="K258" s="140" t="str">
        <f>IF(OR(C254="",C255="", C256=""),"Not all fields have been entered, please revisit section Part 2B: Cumulative total spend","")</f>
        <v/>
      </c>
      <c r="L258" s="144"/>
    </row>
    <row r="259" spans="1:12" ht="409.5" customHeight="1" x14ac:dyDescent="0.2">
      <c r="A259" s="801"/>
      <c r="B259" s="1088" t="s">
        <v>227</v>
      </c>
      <c r="C259" s="1083"/>
      <c r="D259" s="1083"/>
      <c r="E259" s="1083"/>
      <c r="F259" s="1083"/>
      <c r="G259" s="1083"/>
      <c r="H259" s="873"/>
      <c r="I259" s="794"/>
      <c r="J259" s="467"/>
      <c r="K259" s="140"/>
      <c r="L259" s="41"/>
    </row>
    <row r="260" spans="1:12" ht="34.9" customHeight="1" x14ac:dyDescent="0.2">
      <c r="A260" s="801"/>
      <c r="B260" s="1104" t="s">
        <v>225</v>
      </c>
      <c r="C260" s="1104"/>
      <c r="D260" s="1104"/>
      <c r="E260" s="1104"/>
      <c r="F260" s="1104"/>
      <c r="G260" s="1104"/>
      <c r="H260" s="804"/>
      <c r="I260" s="794"/>
      <c r="J260" s="467"/>
      <c r="K260" s="140"/>
    </row>
  </sheetData>
  <sheetProtection sheet="1" formatCells="0" formatColumns="0" formatRows="0" insertColumns="0" insertRows="0" insertHyperlinks="0" deleteColumns="0" deleteRows="0" sort="0" autoFilter="0" pivotTables="0"/>
  <mergeCells count="120">
    <mergeCell ref="B260:G260"/>
    <mergeCell ref="B239:H239"/>
    <mergeCell ref="G254:H254"/>
    <mergeCell ref="B237:H237"/>
    <mergeCell ref="B235:C235"/>
    <mergeCell ref="G255:H255"/>
    <mergeCell ref="G247:H247"/>
    <mergeCell ref="B249:G249"/>
    <mergeCell ref="B251:H251"/>
    <mergeCell ref="B259:G259"/>
    <mergeCell ref="B229:C229"/>
    <mergeCell ref="G229:H229"/>
    <mergeCell ref="G228:H228"/>
    <mergeCell ref="G232:H232"/>
    <mergeCell ref="G222:H222"/>
    <mergeCell ref="B232:C232"/>
    <mergeCell ref="B234:C234"/>
    <mergeCell ref="G234:H234"/>
    <mergeCell ref="G223:H223"/>
    <mergeCell ref="B228:C228"/>
    <mergeCell ref="G233:H233"/>
    <mergeCell ref="B233:C233"/>
    <mergeCell ref="G227:H227"/>
    <mergeCell ref="B223:C223"/>
    <mergeCell ref="B217:C217"/>
    <mergeCell ref="B211:H211"/>
    <mergeCell ref="G218:H218"/>
    <mergeCell ref="G214:H214"/>
    <mergeCell ref="B213:H213"/>
    <mergeCell ref="B205:C205"/>
    <mergeCell ref="B227:C227"/>
    <mergeCell ref="B224:C224"/>
    <mergeCell ref="B220:C220"/>
    <mergeCell ref="G219:H219"/>
    <mergeCell ref="B219:C219"/>
    <mergeCell ref="B221:C221"/>
    <mergeCell ref="B222:C222"/>
    <mergeCell ref="G220:H220"/>
    <mergeCell ref="G221:H221"/>
    <mergeCell ref="B226:C226"/>
    <mergeCell ref="G226:H226"/>
    <mergeCell ref="B225:C225"/>
    <mergeCell ref="G225:H225"/>
    <mergeCell ref="G224:H224"/>
    <mergeCell ref="G215:H215"/>
    <mergeCell ref="G217:H217"/>
    <mergeCell ref="B215:C215"/>
    <mergeCell ref="B218:C218"/>
    <mergeCell ref="B81:H81"/>
    <mergeCell ref="G199:H199"/>
    <mergeCell ref="B206:C206"/>
    <mergeCell ref="B200:C200"/>
    <mergeCell ref="B207:C207"/>
    <mergeCell ref="B163:H165"/>
    <mergeCell ref="G196:H196"/>
    <mergeCell ref="B204:C204"/>
    <mergeCell ref="G205:H205"/>
    <mergeCell ref="G197:H197"/>
    <mergeCell ref="B190:H190"/>
    <mergeCell ref="G206:H206"/>
    <mergeCell ref="G201:H201"/>
    <mergeCell ref="G200:H200"/>
    <mergeCell ref="G198:H198"/>
    <mergeCell ref="G193:H193"/>
    <mergeCell ref="B198:C198"/>
    <mergeCell ref="B94:H94"/>
    <mergeCell ref="B138:H138"/>
    <mergeCell ref="B196:C196"/>
    <mergeCell ref="B197:C197"/>
    <mergeCell ref="B110:H110"/>
    <mergeCell ref="B112:H112"/>
    <mergeCell ref="B114:H114"/>
    <mergeCell ref="B95:H95"/>
    <mergeCell ref="B82:H82"/>
    <mergeCell ref="B109:H109"/>
    <mergeCell ref="B124:H124"/>
    <mergeCell ref="B137:H137"/>
    <mergeCell ref="B125:H125"/>
    <mergeCell ref="B126:H126"/>
    <mergeCell ref="B136:H136"/>
    <mergeCell ref="B108:H108"/>
    <mergeCell ref="B83:H83"/>
    <mergeCell ref="B209:H209"/>
    <mergeCell ref="B199:C199"/>
    <mergeCell ref="B159:H159"/>
    <mergeCell ref="B160:H160"/>
    <mergeCell ref="B161:H161"/>
    <mergeCell ref="B194:C194"/>
    <mergeCell ref="B139:H139"/>
    <mergeCell ref="B192:H192"/>
    <mergeCell ref="B184:H184"/>
    <mergeCell ref="B185:H185"/>
    <mergeCell ref="B168:H168"/>
    <mergeCell ref="G194:H194"/>
    <mergeCell ref="B201:C201"/>
    <mergeCell ref="G204:H204"/>
    <mergeCell ref="B41:H41"/>
    <mergeCell ref="A3:H3"/>
    <mergeCell ref="A10:H10"/>
    <mergeCell ref="A11:H11"/>
    <mergeCell ref="A12:H12"/>
    <mergeCell ref="A13:H13"/>
    <mergeCell ref="D21:G21"/>
    <mergeCell ref="A20:H20"/>
    <mergeCell ref="A5:H5"/>
    <mergeCell ref="A6:H6"/>
    <mergeCell ref="A7:H7"/>
    <mergeCell ref="A8:H8"/>
    <mergeCell ref="A9:H9"/>
    <mergeCell ref="A26:H26"/>
    <mergeCell ref="A27:H27"/>
    <mergeCell ref="A31:H31"/>
    <mergeCell ref="A32:H32"/>
    <mergeCell ref="A33:H33"/>
    <mergeCell ref="A34:J34"/>
    <mergeCell ref="A22:H22"/>
    <mergeCell ref="A23:H23"/>
    <mergeCell ref="B39:H39"/>
    <mergeCell ref="A29:H29"/>
    <mergeCell ref="A30:H30"/>
  </mergeCells>
  <phoneticPr fontId="0" type="noConversion"/>
  <dataValidations count="9">
    <dataValidation type="whole" operator="greaterThanOrEqual" allowBlank="1" showInputMessage="1" showErrorMessage="1" errorTitle="Please enter a number" error="Numbers only_x000a_Or_x000a_There can't be more successful quitters than people setting a quit date." sqref="C59:D62 C66:D68 C52:D55 C77:D77 C72:D73 C46:D48" xr:uid="{00000000-0002-0000-0300-000000000000}">
      <formula1>F46</formula1>
    </dataValidation>
    <dataValidation operator="lessThanOrEqual" allowBlank="1" showInputMessage="1" showErrorMessage="1" errorTitle="Invalid entry" error="Numbers only_x000a_Or_x000a_There cannot be more people confirming smoking status than people successfully quit." sqref="C123" xr:uid="{00000000-0002-0000-0300-000001000000}"/>
    <dataValidation type="whole" operator="lessThanOrEqual" allowBlank="1" showInputMessage="1" showErrorMessage="1" errorTitle="Invalid entry" error="Numbers only_x000a_Or_x000a_There can't be more successful quitters than people setting a quit date" sqref="D135" xr:uid="{00000000-0002-0000-0300-000002000000}">
      <formula1>C135</formula1>
    </dataValidation>
    <dataValidation type="whole" operator="greaterThanOrEqual" allowBlank="1" showInputMessage="1" showErrorMessage="1" errorTitle="Invalid entry" error="Numbers only" sqref="C173:D182 C119:C121 C254:C255 C146:D155 C135 C247 D102:I104 D89:I91" xr:uid="{00000000-0002-0000-0300-000003000000}">
      <formula1>0</formula1>
    </dataValidation>
    <dataValidation type="whole" operator="lessThanOrEqual" allowBlank="1" showInputMessage="1" showErrorMessage="1" errorTitle="Invalid entry" error="Numbers only_x000a_Or_x000a_There cannot be more people confirming smoking status than people attempting." sqref="I93 I106" xr:uid="{00000000-0002-0000-0300-000004000000}">
      <formula1>#REF!</formula1>
    </dataValidation>
    <dataValidation type="whole" operator="greaterThanOrEqual" allowBlank="1" showErrorMessage="1" errorTitle="ERROR!" error="The number setting a quit date cannot be lower than the number quitting" sqref="D196:D201 D204:D206 D217:D229 D232:D234" xr:uid="{00000000-0002-0000-0300-000005000000}">
      <formula1>E196</formula1>
    </dataValidation>
    <dataValidation type="whole" operator="lessThanOrEqual" allowBlank="1" showErrorMessage="1" errorTitle="ERROR!" error="The number quitting cannot be higher than the number setting a quit date" sqref="E196:E201 E204:E206 E217:E229 E232:E234" xr:uid="{00000000-0002-0000-0300-000006000000}">
      <formula1>D196</formula1>
    </dataValidation>
    <dataValidation type="whole" operator="lessThanOrEqual" showInputMessage="1" showErrorMessage="1" errorTitle="Please enter a number" error="Numbers only_x000a_Or_x000a_There can't be more successful quitters than people setting a quit date." sqref="F46:G48 F52:G55 F59:G62 F66:G68 F72:G73 F77 G77" xr:uid="{00000000-0002-0000-0300-000007000000}">
      <formula1>C46</formula1>
    </dataValidation>
    <dataValidation type="whole" allowBlank="1" showInputMessage="1" showErrorMessage="1" error="Please enter a whole number" sqref="E46:E48 H46:H48 C49:H49 E52:E55 H52:H55 C56:H56 E59:E62 H59:H62 C63:H63 E66:E68 H66:H68 C69:H69 E72:E73 H72:H73 C74:H74 E77 H77 C79:H79 C88:H88 C89:C91 C93 C101:H101 C102:C104 C106 C118 C156:D156 C183:D183 D207:E207 D235:E235" xr:uid="{00000000-0002-0000-0300-000008000000}">
      <formula1>0</formula1>
      <formula2>100000</formula2>
    </dataValidation>
  </dataValidations>
  <hyperlinks>
    <hyperlink ref="A12" r:id="rId1" xr:uid="{00000000-0004-0000-0300-000000000000}"/>
    <hyperlink ref="A9" r:id="rId2" xr:uid="{00000000-0004-0000-0300-000001000000}"/>
    <hyperlink ref="A7" r:id="rId3" xr:uid="{00000000-0004-0000-0300-000002000000}"/>
    <hyperlink ref="A30" r:id="rId4" display="http://content.digital.nhs.uk/media/21771/SCDS-general-guidance/pdf/SDCS_General_Guidance.pdf" xr:uid="{00000000-0004-0000-0300-000003000000}"/>
    <hyperlink ref="A32" r:id="rId5" xr:uid="{00000000-0004-0000-0300-000004000000}"/>
    <hyperlink ref="B82" r:id="rId6" xr:uid="{00000000-0004-0000-0300-000005000000}"/>
    <hyperlink ref="A30:H30" r:id="rId7" display="https://digital.nhs.uk/data-and-information/data-collections-and-data-sets/data-collections/nhs-stop-smoking-services-collection" xr:uid="{00000000-0004-0000-0300-000006000000}"/>
  </hyperlinks>
  <pageMargins left="0.75" right="0.75" top="1" bottom="1" header="0.5" footer="0.5"/>
  <pageSetup paperSize="9" scale="60" fitToHeight="0" orientation="portrait" r:id="rId8"/>
  <headerFooter alignWithMargins="0"/>
  <rowBreaks count="5" manualBreakCount="5">
    <brk id="38" max="9" man="1"/>
    <brk id="98" max="9" man="1"/>
    <brk id="144" max="9" man="1"/>
    <brk id="194" max="9" man="1"/>
    <brk id="215" max="9" man="1"/>
  </rowBreaks>
  <colBreaks count="1" manualBreakCount="1">
    <brk id="10" max="1048575" man="1"/>
  </colBreaks>
  <drawing r:id="rId9"/>
  <legacyDrawing r:id="rId10"/>
  <mc:AlternateContent xmlns:mc="http://schemas.openxmlformats.org/markup-compatibility/2006">
    <mc:Choice Requires="x14">
      <controls>
        <mc:AlternateContent xmlns:mc="http://schemas.openxmlformats.org/markup-compatibility/2006">
          <mc:Choice Requires="x14">
            <control shapeId="3092" r:id="rId11" name="Check Box 20">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mc:AlternateContent xmlns:mc="http://schemas.openxmlformats.org/markup-compatibility/2006">
          <mc:Choice Requires="x14">
            <control shapeId="3112" r:id="rId12" name="Check Box 40">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79995117038483843"/>
  </sheetPr>
  <dimension ref="A1:L260"/>
  <sheetViews>
    <sheetView zoomScale="85" zoomScaleNormal="85" zoomScaleSheetLayoutView="100" workbookViewId="0">
      <selection activeCell="E19" sqref="E19"/>
    </sheetView>
  </sheetViews>
  <sheetFormatPr defaultColWidth="9.140625" defaultRowHeight="12.75" x14ac:dyDescent="0.2"/>
  <cols>
    <col min="1" max="1" width="4.28515625" style="141" customWidth="1"/>
    <col min="2" max="2" width="28.5703125" style="141" customWidth="1"/>
    <col min="3" max="8" width="13.7109375" style="141" customWidth="1"/>
    <col min="9" max="9" width="12.140625" style="141" customWidth="1"/>
    <col min="10" max="10" width="1.85546875" style="1" customWidth="1"/>
    <col min="11" max="11" width="50.85546875" style="151" customWidth="1"/>
    <col min="12" max="12" width="20.42578125" style="141" customWidth="1"/>
    <col min="13" max="16384" width="9.140625" style="141"/>
  </cols>
  <sheetData>
    <row r="1" spans="1:12" ht="72.75" customHeight="1" x14ac:dyDescent="0.25">
      <c r="A1" s="616"/>
      <c r="B1" s="617"/>
      <c r="C1" s="962"/>
      <c r="D1" s="617"/>
      <c r="E1" s="617"/>
      <c r="F1" s="618"/>
      <c r="G1" s="619"/>
      <c r="H1" s="774"/>
      <c r="I1" s="774"/>
      <c r="J1" s="774"/>
      <c r="K1" s="145" t="str">
        <f>IF((COUNTBLANK(K2:K260))&lt;259,"CHECK COLUMN K","")</f>
        <v>CHECK COLUMN K</v>
      </c>
      <c r="L1" s="147" t="str">
        <f>IF(SUM(ROWS(L2:L260),-1,-(COUNTBLANK(L2:L260)))&gt;0,"CHECK COLUMN K","")</f>
        <v/>
      </c>
    </row>
    <row r="2" spans="1:12" ht="16.5" x14ac:dyDescent="0.25">
      <c r="A2" s="621"/>
      <c r="B2" s="621"/>
      <c r="C2" s="621"/>
      <c r="D2" s="621"/>
      <c r="E2" s="622"/>
      <c r="F2" s="623"/>
      <c r="G2" s="617"/>
      <c r="H2" s="617"/>
      <c r="I2" s="617"/>
      <c r="J2" s="617"/>
      <c r="K2" s="139"/>
    </row>
    <row r="3" spans="1:12" ht="20.25" x14ac:dyDescent="0.3">
      <c r="A3" s="1108" t="s">
        <v>316</v>
      </c>
      <c r="B3" s="1108"/>
      <c r="C3" s="1108"/>
      <c r="D3" s="1108"/>
      <c r="E3" s="1108"/>
      <c r="F3" s="1108"/>
      <c r="G3" s="1108"/>
      <c r="H3" s="1108"/>
      <c r="I3" s="876"/>
      <c r="J3" s="876"/>
      <c r="K3" s="139"/>
    </row>
    <row r="4" spans="1:12" x14ac:dyDescent="0.2">
      <c r="A4" s="617"/>
      <c r="B4" s="617"/>
      <c r="C4" s="617"/>
      <c r="D4" s="617"/>
      <c r="E4" s="617"/>
      <c r="F4" s="846"/>
      <c r="G4" s="617"/>
      <c r="H4" s="617"/>
      <c r="I4" s="617"/>
      <c r="J4" s="617"/>
      <c r="K4" s="139"/>
    </row>
    <row r="5" spans="1:12" ht="36.75" customHeight="1" x14ac:dyDescent="0.2">
      <c r="A5" s="1109" t="s">
        <v>138</v>
      </c>
      <c r="B5" s="1119"/>
      <c r="C5" s="1119"/>
      <c r="D5" s="1119"/>
      <c r="E5" s="1119"/>
      <c r="F5" s="1119"/>
      <c r="G5" s="1119"/>
      <c r="H5" s="1119"/>
      <c r="I5" s="850"/>
      <c r="J5" s="850"/>
      <c r="K5" s="140"/>
    </row>
    <row r="6" spans="1:12" ht="36.75" customHeight="1" x14ac:dyDescent="0.2">
      <c r="A6" s="1109" t="s">
        <v>139</v>
      </c>
      <c r="B6" s="1109"/>
      <c r="C6" s="1109"/>
      <c r="D6" s="1109"/>
      <c r="E6" s="1109"/>
      <c r="F6" s="1109"/>
      <c r="G6" s="1109"/>
      <c r="H6" s="1109"/>
      <c r="I6" s="849"/>
      <c r="J6" s="849"/>
      <c r="K6" s="140"/>
    </row>
    <row r="7" spans="1:12" ht="28.5" customHeight="1" x14ac:dyDescent="0.2">
      <c r="A7" s="1121" t="s">
        <v>309</v>
      </c>
      <c r="B7" s="1121"/>
      <c r="C7" s="1121"/>
      <c r="D7" s="1121"/>
      <c r="E7" s="1121"/>
      <c r="F7" s="1121"/>
      <c r="G7" s="1121"/>
      <c r="H7" s="1121"/>
      <c r="I7" s="877"/>
      <c r="J7" s="877"/>
      <c r="K7" s="140"/>
    </row>
    <row r="8" spans="1:12" ht="18.75" customHeight="1" x14ac:dyDescent="0.2">
      <c r="A8" s="1109" t="s">
        <v>140</v>
      </c>
      <c r="B8" s="1109"/>
      <c r="C8" s="1109"/>
      <c r="D8" s="1109"/>
      <c r="E8" s="1109"/>
      <c r="F8" s="1109"/>
      <c r="G8" s="1109"/>
      <c r="H8" s="1109"/>
      <c r="I8" s="849"/>
      <c r="J8" s="849"/>
      <c r="K8" s="140"/>
    </row>
    <row r="9" spans="1:12" ht="16.5" customHeight="1" x14ac:dyDescent="0.2">
      <c r="A9" s="1121" t="s">
        <v>141</v>
      </c>
      <c r="B9" s="1109"/>
      <c r="C9" s="1109"/>
      <c r="D9" s="1109"/>
      <c r="E9" s="1109"/>
      <c r="F9" s="1109"/>
      <c r="G9" s="1109"/>
      <c r="H9" s="1109"/>
      <c r="I9" s="849"/>
      <c r="J9" s="849"/>
      <c r="K9" s="140"/>
    </row>
    <row r="10" spans="1:12" ht="16.5" customHeight="1" x14ac:dyDescent="0.2">
      <c r="A10" s="1109"/>
      <c r="B10" s="1109"/>
      <c r="C10" s="1109"/>
      <c r="D10" s="1109"/>
      <c r="E10" s="1109"/>
      <c r="F10" s="1109"/>
      <c r="G10" s="1109"/>
      <c r="H10" s="1109"/>
      <c r="I10" s="849"/>
      <c r="J10" s="849"/>
      <c r="K10" s="140"/>
    </row>
    <row r="11" spans="1:12" ht="36" customHeight="1" x14ac:dyDescent="0.2">
      <c r="A11" s="1110" t="s">
        <v>142</v>
      </c>
      <c r="B11" s="1110"/>
      <c r="C11" s="1110"/>
      <c r="D11" s="1110"/>
      <c r="E11" s="1110"/>
      <c r="F11" s="1110"/>
      <c r="G11" s="1110"/>
      <c r="H11" s="1110"/>
      <c r="I11" s="851"/>
      <c r="J11" s="851"/>
      <c r="K11" s="140"/>
    </row>
    <row r="12" spans="1:12" x14ac:dyDescent="0.2">
      <c r="A12" s="1111" t="s">
        <v>143</v>
      </c>
      <c r="B12" s="1110"/>
      <c r="C12" s="1110"/>
      <c r="D12" s="1110"/>
      <c r="E12" s="1110"/>
      <c r="F12" s="1110"/>
      <c r="G12" s="1110"/>
      <c r="H12" s="1110"/>
      <c r="I12" s="851"/>
      <c r="J12" s="851"/>
      <c r="K12" s="140"/>
    </row>
    <row r="13" spans="1:12" x14ac:dyDescent="0.2">
      <c r="A13" s="1110"/>
      <c r="B13" s="1110"/>
      <c r="C13" s="1110"/>
      <c r="D13" s="1110"/>
      <c r="E13" s="1110"/>
      <c r="F13" s="1110"/>
      <c r="G13" s="1110"/>
      <c r="H13" s="1110"/>
      <c r="I13" s="851"/>
      <c r="J13" s="851"/>
      <c r="K13" s="140"/>
    </row>
    <row r="14" spans="1:12" x14ac:dyDescent="0.2">
      <c r="A14" s="705" t="s">
        <v>0</v>
      </c>
      <c r="B14" s="617"/>
      <c r="C14" s="617"/>
      <c r="D14" s="617"/>
      <c r="E14" s="617"/>
      <c r="F14" s="628"/>
      <c r="G14" s="617"/>
      <c r="H14" s="617"/>
      <c r="I14" s="617"/>
      <c r="J14" s="617"/>
      <c r="K14" s="140"/>
    </row>
    <row r="15" spans="1:12" x14ac:dyDescent="0.2">
      <c r="A15" s="617"/>
      <c r="B15" s="617"/>
      <c r="C15" s="617"/>
      <c r="D15" s="617"/>
      <c r="E15" s="617"/>
      <c r="F15" s="617"/>
      <c r="G15" s="617"/>
      <c r="H15" s="617"/>
      <c r="I15" s="617"/>
      <c r="J15" s="617"/>
      <c r="K15" s="140"/>
    </row>
    <row r="16" spans="1:12" x14ac:dyDescent="0.2">
      <c r="A16" s="958" t="s">
        <v>317</v>
      </c>
      <c r="B16" s="617"/>
      <c r="C16" s="614"/>
      <c r="D16" s="617"/>
      <c r="E16" s="736" t="s">
        <v>319</v>
      </c>
      <c r="F16" s="617"/>
      <c r="G16" s="623"/>
      <c r="H16" s="614"/>
      <c r="I16" s="630"/>
      <c r="J16" s="630"/>
      <c r="K16" s="140"/>
    </row>
    <row r="17" spans="1:11" x14ac:dyDescent="0.2">
      <c r="A17" s="617"/>
      <c r="B17" s="617"/>
      <c r="C17" s="617"/>
      <c r="D17" s="617"/>
      <c r="E17" s="617"/>
      <c r="F17" s="617"/>
      <c r="G17" s="617"/>
      <c r="H17" s="617"/>
      <c r="I17" s="617"/>
      <c r="J17" s="617"/>
      <c r="K17" s="140"/>
    </row>
    <row r="18" spans="1:11" x14ac:dyDescent="0.2">
      <c r="A18" s="736" t="s">
        <v>318</v>
      </c>
      <c r="B18" s="617"/>
      <c r="C18" s="614"/>
      <c r="D18" s="617"/>
      <c r="E18" s="736" t="s">
        <v>320</v>
      </c>
      <c r="F18" s="617"/>
      <c r="G18" s="631"/>
      <c r="H18" s="615" t="s">
        <v>1</v>
      </c>
      <c r="I18" s="630"/>
      <c r="J18" s="630"/>
      <c r="K18" s="148"/>
    </row>
    <row r="19" spans="1:11" x14ac:dyDescent="0.2">
      <c r="A19" s="617"/>
      <c r="B19" s="617"/>
      <c r="C19" s="630"/>
      <c r="D19" s="617"/>
      <c r="E19" s="617"/>
      <c r="F19" s="617"/>
      <c r="G19" s="623"/>
      <c r="H19" s="630"/>
      <c r="I19" s="630"/>
      <c r="J19" s="630"/>
      <c r="K19" s="148"/>
    </row>
    <row r="20" spans="1:11" ht="19.5" customHeight="1" x14ac:dyDescent="0.2">
      <c r="A20" s="1124" t="s">
        <v>144</v>
      </c>
      <c r="B20" s="1124"/>
      <c r="C20" s="1124"/>
      <c r="D20" s="1124"/>
      <c r="E20" s="1124"/>
      <c r="F20" s="1124"/>
      <c r="G20" s="1124"/>
      <c r="H20" s="1124"/>
      <c r="I20" s="878"/>
      <c r="J20" s="878"/>
      <c r="K20" s="140"/>
    </row>
    <row r="21" spans="1:11" x14ac:dyDescent="0.2">
      <c r="A21" s="632"/>
      <c r="B21" s="632"/>
      <c r="C21" s="632"/>
      <c r="D21" s="1112"/>
      <c r="E21" s="1112"/>
      <c r="F21" s="1112"/>
      <c r="G21" s="1112"/>
      <c r="H21" s="617"/>
      <c r="I21" s="617"/>
      <c r="J21" s="617"/>
      <c r="K21" s="149"/>
    </row>
    <row r="22" spans="1:11" x14ac:dyDescent="0.2">
      <c r="A22" s="1126"/>
      <c r="B22" s="1115"/>
      <c r="C22" s="1115"/>
      <c r="D22" s="1115"/>
      <c r="E22" s="1115"/>
      <c r="F22" s="1115"/>
      <c r="G22" s="1115"/>
      <c r="H22" s="1115"/>
      <c r="I22" s="845"/>
      <c r="J22" s="845"/>
      <c r="K22" s="149"/>
    </row>
    <row r="23" spans="1:11" x14ac:dyDescent="0.2">
      <c r="A23" s="1126"/>
      <c r="B23" s="1115"/>
      <c r="C23" s="1115"/>
      <c r="D23" s="1115"/>
      <c r="E23" s="1115"/>
      <c r="F23" s="1115"/>
      <c r="G23" s="1115"/>
      <c r="H23" s="1115"/>
      <c r="I23" s="845"/>
      <c r="J23" s="845"/>
      <c r="K23" s="149"/>
    </row>
    <row r="24" spans="1:11" x14ac:dyDescent="0.2">
      <c r="A24" s="879"/>
      <c r="B24" s="624"/>
      <c r="C24" s="624"/>
      <c r="D24" s="617"/>
      <c r="E24" s="617"/>
      <c r="F24" s="617"/>
      <c r="G24" s="617"/>
      <c r="H24" s="617"/>
      <c r="I24" s="617"/>
      <c r="J24" s="617"/>
      <c r="K24" s="149"/>
    </row>
    <row r="25" spans="1:11" x14ac:dyDescent="0.2">
      <c r="A25" s="879"/>
      <c r="B25" s="624"/>
      <c r="C25" s="624"/>
      <c r="D25" s="617"/>
      <c r="E25" s="617"/>
      <c r="F25" s="617"/>
      <c r="G25" s="617"/>
      <c r="H25" s="617"/>
      <c r="I25" s="617"/>
      <c r="J25" s="617"/>
      <c r="K25" s="149"/>
    </row>
    <row r="26" spans="1:11" ht="21" customHeight="1" x14ac:dyDescent="0.2">
      <c r="A26" s="1127" t="s">
        <v>120</v>
      </c>
      <c r="B26" s="1127"/>
      <c r="C26" s="1127"/>
      <c r="D26" s="1127"/>
      <c r="E26" s="1127"/>
      <c r="F26" s="1127"/>
      <c r="G26" s="1127"/>
      <c r="H26" s="1127"/>
      <c r="I26" s="851"/>
      <c r="J26" s="851"/>
      <c r="K26" s="149"/>
    </row>
    <row r="27" spans="1:11" ht="380.25" customHeight="1" x14ac:dyDescent="0.2">
      <c r="A27" s="1117" t="s">
        <v>145</v>
      </c>
      <c r="B27" s="1118"/>
      <c r="C27" s="1118"/>
      <c r="D27" s="1118"/>
      <c r="E27" s="1118"/>
      <c r="F27" s="1118"/>
      <c r="G27" s="1118"/>
      <c r="H27" s="1118"/>
      <c r="I27" s="850"/>
      <c r="J27" s="850"/>
      <c r="K27" s="149"/>
    </row>
    <row r="28" spans="1:11" ht="6.75" customHeight="1" x14ac:dyDescent="0.2">
      <c r="A28" s="849"/>
      <c r="B28" s="850"/>
      <c r="C28" s="850"/>
      <c r="D28" s="850"/>
      <c r="E28" s="850"/>
      <c r="F28" s="850"/>
      <c r="G28" s="850"/>
      <c r="H28" s="850"/>
      <c r="I28" s="850"/>
      <c r="J28" s="850"/>
      <c r="K28" s="149"/>
    </row>
    <row r="29" spans="1:11" ht="49.5" customHeight="1" x14ac:dyDescent="0.2">
      <c r="A29" s="1109" t="s">
        <v>146</v>
      </c>
      <c r="B29" s="1119"/>
      <c r="C29" s="1119"/>
      <c r="D29" s="1119"/>
      <c r="E29" s="1119"/>
      <c r="F29" s="1119"/>
      <c r="G29" s="1119"/>
      <c r="H29" s="1119"/>
      <c r="I29" s="847"/>
      <c r="J29" s="847"/>
      <c r="K29" s="150"/>
    </row>
    <row r="30" spans="1:11" ht="24" customHeight="1" x14ac:dyDescent="0.2">
      <c r="A30" s="1121" t="s">
        <v>309</v>
      </c>
      <c r="B30" s="1121"/>
      <c r="C30" s="1121"/>
      <c r="D30" s="1121"/>
      <c r="E30" s="1121"/>
      <c r="F30" s="1121"/>
      <c r="G30" s="1121"/>
      <c r="H30" s="1121"/>
      <c r="I30" s="847"/>
      <c r="J30" s="847"/>
      <c r="K30" s="150"/>
    </row>
    <row r="31" spans="1:11" ht="36" customHeight="1" x14ac:dyDescent="0.2">
      <c r="A31" s="1109" t="s">
        <v>147</v>
      </c>
      <c r="B31" s="1119"/>
      <c r="C31" s="1119"/>
      <c r="D31" s="1119"/>
      <c r="E31" s="1119"/>
      <c r="F31" s="1119"/>
      <c r="G31" s="1119"/>
      <c r="H31" s="1119"/>
      <c r="I31" s="881"/>
      <c r="J31" s="881"/>
      <c r="K31" s="150"/>
    </row>
    <row r="32" spans="1:11" ht="15" customHeight="1" x14ac:dyDescent="0.2">
      <c r="A32" s="1121" t="s">
        <v>148</v>
      </c>
      <c r="B32" s="1119"/>
      <c r="C32" s="1119"/>
      <c r="D32" s="1119"/>
      <c r="E32" s="1119"/>
      <c r="F32" s="1119"/>
      <c r="G32" s="1119"/>
      <c r="H32" s="1119"/>
      <c r="I32" s="881"/>
      <c r="J32" s="881"/>
      <c r="K32" s="150"/>
    </row>
    <row r="33" spans="1:11" ht="15" customHeight="1" x14ac:dyDescent="0.25">
      <c r="A33" s="1122"/>
      <c r="B33" s="1123"/>
      <c r="C33" s="1123"/>
      <c r="D33" s="1123"/>
      <c r="E33" s="1123"/>
      <c r="F33" s="1123"/>
      <c r="G33" s="1123"/>
      <c r="H33" s="1123"/>
      <c r="I33" s="634"/>
      <c r="J33" s="635"/>
      <c r="K33" s="150"/>
    </row>
    <row r="34" spans="1:11" ht="15" customHeight="1" x14ac:dyDescent="0.25">
      <c r="A34" s="1123"/>
      <c r="B34" s="1123"/>
      <c r="C34" s="1123"/>
      <c r="D34" s="1123"/>
      <c r="E34" s="1123"/>
      <c r="F34" s="1123"/>
      <c r="G34" s="1123"/>
      <c r="H34" s="1123"/>
      <c r="I34" s="634"/>
      <c r="J34" s="635"/>
      <c r="K34" s="150"/>
    </row>
    <row r="35" spans="1:11" ht="15" customHeight="1" x14ac:dyDescent="0.25">
      <c r="A35" s="637"/>
      <c r="B35" s="627"/>
      <c r="C35" s="627"/>
      <c r="D35" s="627"/>
      <c r="E35" s="627"/>
      <c r="F35" s="627"/>
      <c r="G35" s="627"/>
      <c r="H35" s="627"/>
      <c r="I35" s="634"/>
      <c r="J35" s="635"/>
      <c r="K35" s="150"/>
    </row>
    <row r="36" spans="1:11" ht="26.25" customHeight="1" x14ac:dyDescent="0.2">
      <c r="A36" s="1116"/>
      <c r="B36" s="1116"/>
      <c r="C36" s="1116"/>
      <c r="D36" s="1116"/>
      <c r="E36" s="1116"/>
      <c r="F36" s="1116"/>
      <c r="G36" s="1116"/>
      <c r="H36" s="1116"/>
      <c r="I36" s="1116"/>
      <c r="J36" s="1116"/>
      <c r="K36" s="150"/>
    </row>
    <row r="37" spans="1:11" x14ac:dyDescent="0.2">
      <c r="A37" s="1116"/>
      <c r="B37" s="1116"/>
      <c r="C37" s="1116"/>
      <c r="D37" s="1116"/>
      <c r="E37" s="1116"/>
      <c r="F37" s="1116"/>
      <c r="G37" s="1116"/>
      <c r="H37" s="1116"/>
      <c r="I37" s="1116"/>
      <c r="J37" s="1116"/>
      <c r="K37" s="150"/>
    </row>
    <row r="38" spans="1:11" ht="15" customHeight="1" x14ac:dyDescent="0.25">
      <c r="A38" s="638"/>
      <c r="B38" s="638"/>
      <c r="C38" s="638"/>
      <c r="D38" s="638"/>
      <c r="E38" s="638"/>
      <c r="F38" s="638"/>
      <c r="G38" s="638"/>
      <c r="H38" s="638"/>
      <c r="I38" s="638"/>
      <c r="J38" s="635"/>
      <c r="K38" s="150"/>
    </row>
    <row r="39" spans="1:11" x14ac:dyDescent="0.2">
      <c r="A39" s="617"/>
      <c r="B39" s="1120" t="s">
        <v>2</v>
      </c>
      <c r="C39" s="1115"/>
      <c r="D39" s="1115"/>
      <c r="E39" s="1115"/>
      <c r="F39" s="1115"/>
      <c r="G39" s="1115"/>
      <c r="H39" s="1115"/>
      <c r="I39" s="633"/>
      <c r="J39" s="617"/>
      <c r="K39" s="140"/>
    </row>
    <row r="40" spans="1:11" x14ac:dyDescent="0.2">
      <c r="A40" s="617"/>
      <c r="B40" s="639"/>
      <c r="C40" s="639"/>
      <c r="D40" s="639"/>
      <c r="E40" s="617"/>
      <c r="F40" s="629"/>
      <c r="G40" s="617"/>
      <c r="H40" s="617"/>
      <c r="I40" s="617"/>
      <c r="J40" s="617"/>
      <c r="K40" s="140"/>
    </row>
    <row r="41" spans="1:11" ht="14.25" customHeight="1" x14ac:dyDescent="0.2">
      <c r="A41" s="617"/>
      <c r="B41" s="1120" t="s">
        <v>210</v>
      </c>
      <c r="C41" s="1115"/>
      <c r="D41" s="1115"/>
      <c r="E41" s="1115"/>
      <c r="F41" s="1115"/>
      <c r="G41" s="1115"/>
      <c r="H41" s="1115"/>
      <c r="I41" s="633"/>
      <c r="J41" s="617"/>
      <c r="K41" s="140"/>
    </row>
    <row r="42" spans="1:11" x14ac:dyDescent="0.2">
      <c r="A42" s="617"/>
      <c r="B42" s="624"/>
      <c r="C42" s="640" t="s">
        <v>3</v>
      </c>
      <c r="D42" s="640" t="s">
        <v>4</v>
      </c>
      <c r="E42" s="640" t="s">
        <v>5</v>
      </c>
      <c r="F42" s="640" t="s">
        <v>6</v>
      </c>
      <c r="G42" s="640" t="s">
        <v>7</v>
      </c>
      <c r="H42" s="640" t="s">
        <v>8</v>
      </c>
      <c r="I42" s="640"/>
      <c r="J42" s="617"/>
      <c r="K42" s="140"/>
    </row>
    <row r="43" spans="1:11" ht="36" x14ac:dyDescent="0.2">
      <c r="A43" s="641"/>
      <c r="B43" s="642" t="s">
        <v>9</v>
      </c>
      <c r="C43" s="643" t="s">
        <v>10</v>
      </c>
      <c r="D43" s="644" t="s">
        <v>11</v>
      </c>
      <c r="E43" s="644" t="s">
        <v>12</v>
      </c>
      <c r="F43" s="645" t="s">
        <v>13</v>
      </c>
      <c r="G43" s="645" t="s">
        <v>14</v>
      </c>
      <c r="H43" s="645" t="s">
        <v>15</v>
      </c>
      <c r="I43" s="646"/>
      <c r="J43" s="617"/>
      <c r="K43" s="140"/>
    </row>
    <row r="44" spans="1:11" x14ac:dyDescent="0.2">
      <c r="A44" s="641"/>
      <c r="B44" s="641"/>
      <c r="C44" s="647"/>
      <c r="D44" s="647"/>
      <c r="E44" s="648"/>
      <c r="F44" s="617"/>
      <c r="G44" s="617"/>
      <c r="H44" s="617"/>
      <c r="I44" s="617"/>
      <c r="J44" s="617"/>
      <c r="K44" s="139"/>
    </row>
    <row r="45" spans="1:11" x14ac:dyDescent="0.2">
      <c r="A45" s="649"/>
      <c r="B45" s="650" t="s">
        <v>16</v>
      </c>
      <c r="C45" s="651"/>
      <c r="D45" s="651"/>
      <c r="E45" s="651"/>
      <c r="F45" s="652"/>
      <c r="G45" s="617"/>
      <c r="H45" s="617"/>
      <c r="I45" s="617"/>
      <c r="J45" s="617"/>
      <c r="K45" s="139"/>
    </row>
    <row r="46" spans="1:11" x14ac:dyDescent="0.2">
      <c r="A46" s="653" t="s">
        <v>17</v>
      </c>
      <c r="B46" s="654" t="s">
        <v>18</v>
      </c>
      <c r="C46" s="778"/>
      <c r="D46" s="778"/>
      <c r="E46" s="655">
        <f>SUM(C46:D46)</f>
        <v>0</v>
      </c>
      <c r="F46" s="778"/>
      <c r="G46" s="778"/>
      <c r="H46" s="655">
        <f>SUM(F46:G46)</f>
        <v>0</v>
      </c>
      <c r="I46" s="656"/>
      <c r="J46" s="617"/>
      <c r="K46" s="139" t="str">
        <f>IF(H46&gt;E46,CONCATENATE("Check! Cell H",ROW()&amp;" cannot be greater than E",ROW()),"")</f>
        <v/>
      </c>
    </row>
    <row r="47" spans="1:11" x14ac:dyDescent="0.2">
      <c r="A47" s="653" t="s">
        <v>19</v>
      </c>
      <c r="B47" s="654" t="s">
        <v>20</v>
      </c>
      <c r="C47" s="778"/>
      <c r="D47" s="778"/>
      <c r="E47" s="655">
        <f>SUM(C47:D47)</f>
        <v>0</v>
      </c>
      <c r="F47" s="778"/>
      <c r="G47" s="778"/>
      <c r="H47" s="655">
        <f>SUM(F47:G47)</f>
        <v>0</v>
      </c>
      <c r="I47" s="656"/>
      <c r="J47" s="617"/>
      <c r="K47" s="139" t="str">
        <f>IF(H47&gt;E47,CONCATENATE("Check! Cell H",ROW()&amp;" cannot be greater than E",ROW()),"")</f>
        <v/>
      </c>
    </row>
    <row r="48" spans="1:11" x14ac:dyDescent="0.2">
      <c r="A48" s="653" t="s">
        <v>21</v>
      </c>
      <c r="B48" s="654" t="s">
        <v>22</v>
      </c>
      <c r="C48" s="778"/>
      <c r="D48" s="778"/>
      <c r="E48" s="655">
        <f>SUM(C48:D48)</f>
        <v>0</v>
      </c>
      <c r="F48" s="778"/>
      <c r="G48" s="778"/>
      <c r="H48" s="655">
        <f>SUM(F48:G48)</f>
        <v>0</v>
      </c>
      <c r="I48" s="656"/>
      <c r="J48" s="617"/>
      <c r="K48" s="139" t="str">
        <f>IF(H48&gt;E48,CONCATENATE("Check! Cell H",ROW()&amp;" cannot be greater than E",ROW()),"")</f>
        <v/>
      </c>
    </row>
    <row r="49" spans="1:11" x14ac:dyDescent="0.2">
      <c r="A49" s="653" t="s">
        <v>23</v>
      </c>
      <c r="B49" s="657" t="s">
        <v>24</v>
      </c>
      <c r="C49" s="658">
        <f t="shared" ref="C49:H49" si="0">SUM(C46:C48)</f>
        <v>0</v>
      </c>
      <c r="D49" s="658">
        <f t="shared" si="0"/>
        <v>0</v>
      </c>
      <c r="E49" s="658">
        <f t="shared" si="0"/>
        <v>0</v>
      </c>
      <c r="F49" s="658">
        <f t="shared" si="0"/>
        <v>0</v>
      </c>
      <c r="G49" s="658">
        <f t="shared" si="0"/>
        <v>0</v>
      </c>
      <c r="H49" s="658">
        <f t="shared" si="0"/>
        <v>0</v>
      </c>
      <c r="I49" s="656"/>
      <c r="J49" s="617"/>
      <c r="K49" s="139" t="str">
        <f>IF(H49&gt;E49,"Check! Cell H49 cannot be greater than E49","")</f>
        <v/>
      </c>
    </row>
    <row r="50" spans="1:11" x14ac:dyDescent="0.2">
      <c r="A50" s="653"/>
      <c r="B50" s="659"/>
      <c r="C50" s="660"/>
      <c r="D50" s="660"/>
      <c r="E50" s="656"/>
      <c r="F50" s="652"/>
      <c r="G50" s="617"/>
      <c r="H50" s="624"/>
      <c r="I50" s="624"/>
      <c r="J50" s="617"/>
      <c r="K50" s="139" t="str">
        <f>IF(AND(OR(F49&gt;C49,G49&gt;D49),E49=H49),"Please revisit section","")</f>
        <v/>
      </c>
    </row>
    <row r="51" spans="1:11" x14ac:dyDescent="0.2">
      <c r="A51" s="661"/>
      <c r="B51" s="650" t="s">
        <v>25</v>
      </c>
      <c r="C51" s="660"/>
      <c r="D51" s="660"/>
      <c r="E51" s="656"/>
      <c r="F51" s="652"/>
      <c r="G51" s="617"/>
      <c r="H51" s="624"/>
      <c r="I51" s="624"/>
      <c r="J51" s="617"/>
      <c r="K51" s="139"/>
    </row>
    <row r="52" spans="1:11" x14ac:dyDescent="0.2">
      <c r="A52" s="653" t="s">
        <v>26</v>
      </c>
      <c r="B52" s="654" t="s">
        <v>27</v>
      </c>
      <c r="C52" s="778"/>
      <c r="D52" s="778"/>
      <c r="E52" s="655">
        <f>SUM(C52:D52)</f>
        <v>0</v>
      </c>
      <c r="F52" s="778"/>
      <c r="G52" s="778"/>
      <c r="H52" s="655">
        <f>SUM(F52:G52)</f>
        <v>0</v>
      </c>
      <c r="I52" s="656"/>
      <c r="J52" s="617"/>
      <c r="K52" s="139" t="str">
        <f>IF(H52&gt;E52,CONCATENATE("Check! Cell H",ROW()&amp;" cannot be greater than E",ROW()),"")</f>
        <v/>
      </c>
    </row>
    <row r="53" spans="1:11" x14ac:dyDescent="0.2">
      <c r="A53" s="653" t="s">
        <v>28</v>
      </c>
      <c r="B53" s="662" t="s">
        <v>29</v>
      </c>
      <c r="C53" s="778"/>
      <c r="D53" s="778"/>
      <c r="E53" s="655">
        <f>SUM(C53:D53)</f>
        <v>0</v>
      </c>
      <c r="F53" s="778"/>
      <c r="G53" s="778"/>
      <c r="H53" s="655">
        <f>SUM(F53:G53)</f>
        <v>0</v>
      </c>
      <c r="I53" s="656"/>
      <c r="J53" s="617"/>
      <c r="K53" s="139" t="str">
        <f>IF(H53&gt;E53,CONCATENATE("Check! Cell H",ROW()&amp;" cannot be greater than E",ROW()),"")</f>
        <v/>
      </c>
    </row>
    <row r="54" spans="1:11" x14ac:dyDescent="0.2">
      <c r="A54" s="653" t="s">
        <v>30</v>
      </c>
      <c r="B54" s="662" t="s">
        <v>31</v>
      </c>
      <c r="C54" s="778"/>
      <c r="D54" s="778"/>
      <c r="E54" s="655">
        <f>SUM(C54:D54)</f>
        <v>0</v>
      </c>
      <c r="F54" s="778"/>
      <c r="G54" s="778"/>
      <c r="H54" s="655">
        <f>SUM(F54:G54)</f>
        <v>0</v>
      </c>
      <c r="I54" s="656"/>
      <c r="J54" s="617"/>
      <c r="K54" s="139" t="str">
        <f>IF(H54&gt;E54,CONCATENATE("Check! Cell H",ROW()&amp;" cannot be greater than E",ROW()),"")</f>
        <v/>
      </c>
    </row>
    <row r="55" spans="1:11" x14ac:dyDescent="0.2">
      <c r="A55" s="653" t="s">
        <v>32</v>
      </c>
      <c r="B55" s="654" t="s">
        <v>33</v>
      </c>
      <c r="C55" s="778"/>
      <c r="D55" s="778"/>
      <c r="E55" s="655">
        <f>SUM(C55:D55)</f>
        <v>0</v>
      </c>
      <c r="F55" s="778"/>
      <c r="G55" s="778"/>
      <c r="H55" s="655">
        <f>SUM(F55:G55)</f>
        <v>0</v>
      </c>
      <c r="I55" s="656"/>
      <c r="J55" s="617"/>
      <c r="K55" s="139" t="str">
        <f>IF(H55&gt;E55,CONCATENATE("Check! Cell H",ROW()&amp;" cannot be greater than E",ROW()),"")</f>
        <v/>
      </c>
    </row>
    <row r="56" spans="1:11" x14ac:dyDescent="0.2">
      <c r="A56" s="653" t="s">
        <v>34</v>
      </c>
      <c r="B56" s="657" t="s">
        <v>35</v>
      </c>
      <c r="C56" s="658">
        <f t="shared" ref="C56:H56" si="1">SUM(C52:C55)</f>
        <v>0</v>
      </c>
      <c r="D56" s="658">
        <f t="shared" si="1"/>
        <v>0</v>
      </c>
      <c r="E56" s="658">
        <f t="shared" si="1"/>
        <v>0</v>
      </c>
      <c r="F56" s="658">
        <f t="shared" si="1"/>
        <v>0</v>
      </c>
      <c r="G56" s="658">
        <f t="shared" si="1"/>
        <v>0</v>
      </c>
      <c r="H56" s="658">
        <f t="shared" si="1"/>
        <v>0</v>
      </c>
      <c r="I56" s="656"/>
      <c r="J56" s="617"/>
      <c r="K56" s="139" t="str">
        <f>IF(H56&gt;E56,"Check! Cell H56 cannot be greater than E56","")</f>
        <v/>
      </c>
    </row>
    <row r="57" spans="1:11" x14ac:dyDescent="0.2">
      <c r="A57" s="663"/>
      <c r="B57" s="659"/>
      <c r="C57" s="660"/>
      <c r="D57" s="660"/>
      <c r="E57" s="656"/>
      <c r="F57" s="652"/>
      <c r="G57" s="617"/>
      <c r="H57" s="624"/>
      <c r="I57" s="624"/>
      <c r="J57" s="617"/>
      <c r="K57" s="139" t="str">
        <f>IF(AND(OR(F56&gt;C56,G56&gt;D56),E56=H56),"Please revisit section","")</f>
        <v/>
      </c>
    </row>
    <row r="58" spans="1:11" x14ac:dyDescent="0.2">
      <c r="A58" s="649"/>
      <c r="B58" s="650" t="s">
        <v>36</v>
      </c>
      <c r="C58" s="660"/>
      <c r="D58" s="660"/>
      <c r="E58" s="656"/>
      <c r="F58" s="664"/>
      <c r="G58" s="617"/>
      <c r="H58" s="624"/>
      <c r="I58" s="624"/>
      <c r="J58" s="617"/>
      <c r="K58" s="139"/>
    </row>
    <row r="59" spans="1:11" x14ac:dyDescent="0.2">
      <c r="A59" s="663">
        <v>10</v>
      </c>
      <c r="B59" s="654" t="s">
        <v>37</v>
      </c>
      <c r="C59" s="778"/>
      <c r="D59" s="778"/>
      <c r="E59" s="655">
        <f>SUM(C59:D59)</f>
        <v>0</v>
      </c>
      <c r="F59" s="778"/>
      <c r="G59" s="778"/>
      <c r="H59" s="655">
        <f>SUM(F59:G59)</f>
        <v>0</v>
      </c>
      <c r="I59" s="656"/>
      <c r="J59" s="617"/>
      <c r="K59" s="139" t="str">
        <f>IF(H59&gt;E59,CONCATENATE("Check! Cell H",ROW()&amp;" cannot be greater than E",ROW()),"")</f>
        <v/>
      </c>
    </row>
    <row r="60" spans="1:11" x14ac:dyDescent="0.2">
      <c r="A60" s="663">
        <v>11</v>
      </c>
      <c r="B60" s="654" t="s">
        <v>38</v>
      </c>
      <c r="C60" s="778"/>
      <c r="D60" s="778"/>
      <c r="E60" s="655">
        <f>SUM(C60:D60)</f>
        <v>0</v>
      </c>
      <c r="F60" s="778"/>
      <c r="G60" s="778"/>
      <c r="H60" s="655">
        <f>SUM(F60:G60)</f>
        <v>0</v>
      </c>
      <c r="I60" s="656"/>
      <c r="J60" s="617"/>
      <c r="K60" s="139" t="str">
        <f>IF(H60&gt;E60,CONCATENATE("Check! Cell H",ROW()&amp;" cannot be greater than E",ROW()),"")</f>
        <v/>
      </c>
    </row>
    <row r="61" spans="1:11" x14ac:dyDescent="0.2">
      <c r="A61" s="663">
        <v>12</v>
      </c>
      <c r="B61" s="654" t="s">
        <v>39</v>
      </c>
      <c r="C61" s="778"/>
      <c r="D61" s="778"/>
      <c r="E61" s="655">
        <f>SUM(C61:D61)</f>
        <v>0</v>
      </c>
      <c r="F61" s="778"/>
      <c r="G61" s="778"/>
      <c r="H61" s="655">
        <f>SUM(F61:G61)</f>
        <v>0</v>
      </c>
      <c r="I61" s="656"/>
      <c r="J61" s="617"/>
      <c r="K61" s="139" t="str">
        <f>IF(H61&gt;E61,CONCATENATE("Check! Cell H",ROW()&amp;" cannot be greater than E",ROW()),"")</f>
        <v/>
      </c>
    </row>
    <row r="62" spans="1:11" x14ac:dyDescent="0.2">
      <c r="A62" s="663">
        <v>13</v>
      </c>
      <c r="B62" s="654" t="s">
        <v>40</v>
      </c>
      <c r="C62" s="778"/>
      <c r="D62" s="778"/>
      <c r="E62" s="655">
        <f>SUM(C62:D62)</f>
        <v>0</v>
      </c>
      <c r="F62" s="778"/>
      <c r="G62" s="778"/>
      <c r="H62" s="655">
        <f>SUM(F62:G62)</f>
        <v>0</v>
      </c>
      <c r="I62" s="656"/>
      <c r="J62" s="617"/>
      <c r="K62" s="139" t="str">
        <f>IF(H62&gt;E62,CONCATENATE("Check! Cell H",ROW()&amp;" cannot be greater than E",ROW()),"")</f>
        <v/>
      </c>
    </row>
    <row r="63" spans="1:11" x14ac:dyDescent="0.2">
      <c r="A63" s="663">
        <v>14</v>
      </c>
      <c r="B63" s="657" t="s">
        <v>35</v>
      </c>
      <c r="C63" s="658">
        <f t="shared" ref="C63:H63" si="2">SUM(C59:C62)</f>
        <v>0</v>
      </c>
      <c r="D63" s="658">
        <f t="shared" si="2"/>
        <v>0</v>
      </c>
      <c r="E63" s="658">
        <f t="shared" si="2"/>
        <v>0</v>
      </c>
      <c r="F63" s="658">
        <f t="shared" si="2"/>
        <v>0</v>
      </c>
      <c r="G63" s="658">
        <f t="shared" si="2"/>
        <v>0</v>
      </c>
      <c r="H63" s="658">
        <f t="shared" si="2"/>
        <v>0</v>
      </c>
      <c r="I63" s="656"/>
      <c r="J63" s="617"/>
      <c r="K63" s="139" t="str">
        <f>IF(H63&gt;E63,"Check! Cell H63 cannot be greater than E63","")</f>
        <v/>
      </c>
    </row>
    <row r="64" spans="1:11" x14ac:dyDescent="0.2">
      <c r="A64" s="663"/>
      <c r="B64" s="659"/>
      <c r="C64" s="660"/>
      <c r="D64" s="660"/>
      <c r="E64" s="656"/>
      <c r="F64" s="664"/>
      <c r="G64" s="617"/>
      <c r="H64" s="624"/>
      <c r="I64" s="624"/>
      <c r="J64" s="617"/>
      <c r="K64" s="139" t="str">
        <f>IF(AND(OR(F63&gt;C63,G63&gt;D63),E63=H63),"Please revisit section","")</f>
        <v/>
      </c>
    </row>
    <row r="65" spans="1:11" x14ac:dyDescent="0.2">
      <c r="A65" s="649"/>
      <c r="B65" s="650" t="s">
        <v>41</v>
      </c>
      <c r="C65" s="660"/>
      <c r="D65" s="660"/>
      <c r="E65" s="656"/>
      <c r="F65" s="665"/>
      <c r="G65" s="652"/>
      <c r="H65" s="624"/>
      <c r="I65" s="624"/>
      <c r="J65" s="617"/>
      <c r="K65" s="139"/>
    </row>
    <row r="66" spans="1:11" x14ac:dyDescent="0.2">
      <c r="A66" s="663">
        <v>15</v>
      </c>
      <c r="B66" s="654" t="s">
        <v>42</v>
      </c>
      <c r="C66" s="778"/>
      <c r="D66" s="778"/>
      <c r="E66" s="655">
        <f>SUM(C66:D66)</f>
        <v>0</v>
      </c>
      <c r="F66" s="778"/>
      <c r="G66" s="778"/>
      <c r="H66" s="655">
        <f>SUM(F66:G66)</f>
        <v>0</v>
      </c>
      <c r="I66" s="656"/>
      <c r="J66" s="617"/>
      <c r="K66" s="139" t="str">
        <f>IF(H66&gt;E66,CONCATENATE("Check! Cell H",ROW()&amp;" cannot be greater than E",ROW()),"")</f>
        <v/>
      </c>
    </row>
    <row r="67" spans="1:11" x14ac:dyDescent="0.2">
      <c r="A67" s="663">
        <v>16</v>
      </c>
      <c r="B67" s="654" t="s">
        <v>43</v>
      </c>
      <c r="C67" s="778"/>
      <c r="D67" s="778"/>
      <c r="E67" s="655">
        <f>SUM(C67:D67)</f>
        <v>0</v>
      </c>
      <c r="F67" s="778"/>
      <c r="G67" s="778"/>
      <c r="H67" s="655">
        <f>SUM(F67:G67)</f>
        <v>0</v>
      </c>
      <c r="I67" s="656"/>
      <c r="J67" s="617"/>
      <c r="K67" s="139" t="str">
        <f>IF(H67&gt;E67,CONCATENATE("Check! Cell H",ROW()&amp;" cannot be greater than E",ROW()),"")</f>
        <v/>
      </c>
    </row>
    <row r="68" spans="1:11" x14ac:dyDescent="0.2">
      <c r="A68" s="663">
        <v>17</v>
      </c>
      <c r="B68" s="654" t="s">
        <v>44</v>
      </c>
      <c r="C68" s="778"/>
      <c r="D68" s="778"/>
      <c r="E68" s="655">
        <f>SUM(C68:D68)</f>
        <v>0</v>
      </c>
      <c r="F68" s="778"/>
      <c r="G68" s="778"/>
      <c r="H68" s="655">
        <f>SUM(F68:G68)</f>
        <v>0</v>
      </c>
      <c r="I68" s="656"/>
      <c r="J68" s="617"/>
      <c r="K68" s="139" t="str">
        <f>IF(H68&gt;E68,CONCATENATE("Check! Cell H",ROW()&amp;" cannot be greater than E",ROW()),"")</f>
        <v/>
      </c>
    </row>
    <row r="69" spans="1:11" x14ac:dyDescent="0.2">
      <c r="A69" s="663">
        <v>18</v>
      </c>
      <c r="B69" s="657" t="s">
        <v>35</v>
      </c>
      <c r="C69" s="658">
        <f t="shared" ref="C69:H69" si="3">SUM(C66:C68)</f>
        <v>0</v>
      </c>
      <c r="D69" s="658">
        <f t="shared" si="3"/>
        <v>0</v>
      </c>
      <c r="E69" s="658">
        <f t="shared" si="3"/>
        <v>0</v>
      </c>
      <c r="F69" s="658">
        <f t="shared" si="3"/>
        <v>0</v>
      </c>
      <c r="G69" s="658">
        <f t="shared" si="3"/>
        <v>0</v>
      </c>
      <c r="H69" s="658">
        <f t="shared" si="3"/>
        <v>0</v>
      </c>
      <c r="I69" s="656"/>
      <c r="J69" s="617"/>
      <c r="K69" s="139" t="str">
        <f>IF(H69&gt;E69,"Check! Cell H69 cannot be greater than E69","")</f>
        <v/>
      </c>
    </row>
    <row r="70" spans="1:11" x14ac:dyDescent="0.2">
      <c r="A70" s="663"/>
      <c r="B70" s="659"/>
      <c r="C70" s="660"/>
      <c r="D70" s="660"/>
      <c r="E70" s="656"/>
      <c r="F70" s="664"/>
      <c r="G70" s="652"/>
      <c r="H70" s="624"/>
      <c r="I70" s="624"/>
      <c r="J70" s="617"/>
      <c r="K70" s="139" t="str">
        <f>IF(AND(OR(F69&gt;C69,G69&gt;D69),E69=H69),"Please revisit section","")</f>
        <v/>
      </c>
    </row>
    <row r="71" spans="1:11" x14ac:dyDescent="0.2">
      <c r="A71" s="649"/>
      <c r="B71" s="650" t="s">
        <v>45</v>
      </c>
      <c r="C71" s="660"/>
      <c r="D71" s="660"/>
      <c r="E71" s="656"/>
      <c r="F71" s="664"/>
      <c r="G71" s="652"/>
      <c r="H71" s="624"/>
      <c r="I71" s="624"/>
      <c r="J71" s="617"/>
      <c r="K71" s="139"/>
    </row>
    <row r="72" spans="1:11" x14ac:dyDescent="0.2">
      <c r="A72" s="663">
        <v>19</v>
      </c>
      <c r="B72" s="654" t="s">
        <v>46</v>
      </c>
      <c r="C72" s="778"/>
      <c r="D72" s="778"/>
      <c r="E72" s="655">
        <f>SUM(C72:D72)</f>
        <v>0</v>
      </c>
      <c r="F72" s="778"/>
      <c r="G72" s="778"/>
      <c r="H72" s="655">
        <f>SUM(F72:G72)</f>
        <v>0</v>
      </c>
      <c r="I72" s="656"/>
      <c r="J72" s="617"/>
      <c r="K72" s="139" t="str">
        <f>IF(H72&gt;E72,CONCATENATE("Check! Cell H",ROW()&amp;" cannot be greater than E",ROW()),"")</f>
        <v/>
      </c>
    </row>
    <row r="73" spans="1:11" x14ac:dyDescent="0.2">
      <c r="A73" s="663">
        <v>20</v>
      </c>
      <c r="B73" s="654" t="s">
        <v>47</v>
      </c>
      <c r="C73" s="778"/>
      <c r="D73" s="778"/>
      <c r="E73" s="655">
        <f>SUM(C73:D73)</f>
        <v>0</v>
      </c>
      <c r="F73" s="778"/>
      <c r="G73" s="778"/>
      <c r="H73" s="655">
        <f>SUM(F73:G73)</f>
        <v>0</v>
      </c>
      <c r="I73" s="656"/>
      <c r="J73" s="617"/>
      <c r="K73" s="139" t="str">
        <f>IF(H73&gt;E73,CONCATENATE("Check! Cell H",ROW()&amp;" cannot be greater than E",ROW()),"")</f>
        <v/>
      </c>
    </row>
    <row r="74" spans="1:11" x14ac:dyDescent="0.2">
      <c r="A74" s="663">
        <v>21</v>
      </c>
      <c r="B74" s="657" t="s">
        <v>35</v>
      </c>
      <c r="C74" s="658">
        <f t="shared" ref="C74:H74" si="4">SUM(C72:C73)</f>
        <v>0</v>
      </c>
      <c r="D74" s="658">
        <f t="shared" si="4"/>
        <v>0</v>
      </c>
      <c r="E74" s="655">
        <f t="shared" si="4"/>
        <v>0</v>
      </c>
      <c r="F74" s="658">
        <f t="shared" si="4"/>
        <v>0</v>
      </c>
      <c r="G74" s="658">
        <f t="shared" si="4"/>
        <v>0</v>
      </c>
      <c r="H74" s="658">
        <f t="shared" si="4"/>
        <v>0</v>
      </c>
      <c r="I74" s="656"/>
      <c r="J74" s="617"/>
      <c r="K74" s="139" t="str">
        <f>IF(H74&gt;E74,"Check! Cell H74 cannot be greater than E74","")</f>
        <v/>
      </c>
    </row>
    <row r="75" spans="1:11" x14ac:dyDescent="0.2">
      <c r="A75" s="663"/>
      <c r="B75" s="659"/>
      <c r="C75" s="660"/>
      <c r="D75" s="660"/>
      <c r="E75" s="656"/>
      <c r="F75" s="664"/>
      <c r="G75" s="652"/>
      <c r="H75" s="624"/>
      <c r="I75" s="624"/>
      <c r="J75" s="617"/>
      <c r="K75" s="139" t="str">
        <f>IF(AND(OR(F74&gt;C74,G74&gt;D74),E74=H74),"Please revisit section","")</f>
        <v/>
      </c>
    </row>
    <row r="76" spans="1:11" x14ac:dyDescent="0.2">
      <c r="A76" s="649"/>
      <c r="B76" s="666" t="s">
        <v>48</v>
      </c>
      <c r="C76" s="667"/>
      <c r="D76" s="667"/>
      <c r="E76" s="668"/>
      <c r="F76" s="669"/>
      <c r="G76" s="652"/>
      <c r="H76" s="624"/>
      <c r="I76" s="624"/>
      <c r="J76" s="617"/>
      <c r="K76" s="139"/>
    </row>
    <row r="77" spans="1:11" x14ac:dyDescent="0.2">
      <c r="A77" s="663">
        <v>22</v>
      </c>
      <c r="B77" s="654" t="s">
        <v>49</v>
      </c>
      <c r="C77" s="778"/>
      <c r="D77" s="778"/>
      <c r="E77" s="655">
        <f>SUM(C77:D77)</f>
        <v>0</v>
      </c>
      <c r="F77" s="778"/>
      <c r="G77" s="778"/>
      <c r="H77" s="655">
        <f>SUM(F77:G77)</f>
        <v>0</v>
      </c>
      <c r="I77" s="656"/>
      <c r="J77" s="617"/>
      <c r="K77" s="139" t="str">
        <f>IF(H77&gt;E77,CONCATENATE("Check! Cell H",ROW()&amp;" cannot be greater than E",ROW()),"")</f>
        <v/>
      </c>
    </row>
    <row r="78" spans="1:11" x14ac:dyDescent="0.2">
      <c r="A78" s="670"/>
      <c r="B78" s="671"/>
      <c r="C78" s="672"/>
      <c r="D78" s="672"/>
      <c r="E78" s="672"/>
      <c r="F78" s="673"/>
      <c r="G78" s="673"/>
      <c r="H78" s="674"/>
      <c r="I78" s="623"/>
      <c r="J78" s="617"/>
      <c r="K78" s="139" t="str">
        <f>IF(AND(OR(F77&gt;C77,G77&gt;D77),E77=H77),"Please revisit section","")</f>
        <v/>
      </c>
    </row>
    <row r="79" spans="1:11" x14ac:dyDescent="0.2">
      <c r="A79" s="663">
        <v>23</v>
      </c>
      <c r="B79" s="675" t="s">
        <v>50</v>
      </c>
      <c r="C79" s="676">
        <f t="shared" ref="C79:H79" si="5">SUM(C49,C56,C63,C69,C74,C77)</f>
        <v>0</v>
      </c>
      <c r="D79" s="676">
        <f t="shared" si="5"/>
        <v>0</v>
      </c>
      <c r="E79" s="676">
        <f t="shared" si="5"/>
        <v>0</v>
      </c>
      <c r="F79" s="676">
        <f t="shared" si="5"/>
        <v>0</v>
      </c>
      <c r="G79" s="676">
        <f t="shared" si="5"/>
        <v>0</v>
      </c>
      <c r="H79" s="676">
        <f t="shared" si="5"/>
        <v>0</v>
      </c>
      <c r="I79" s="656"/>
      <c r="J79" s="617"/>
      <c r="K79" s="139" t="str">
        <f>IF(H79&gt;E79,CONCATENATE("Check! Cell H",ROW()&amp;" cannot be greater than E",ROW()),"")</f>
        <v/>
      </c>
    </row>
    <row r="80" spans="1:11" ht="16.5" customHeight="1" x14ac:dyDescent="0.2">
      <c r="A80" s="677"/>
      <c r="B80" s="885" t="s">
        <v>51</v>
      </c>
      <c r="C80" s="630"/>
      <c r="D80" s="630"/>
      <c r="E80" s="722"/>
      <c r="F80" s="886"/>
      <c r="G80" s="728"/>
      <c r="H80" s="705"/>
      <c r="I80" s="617"/>
      <c r="J80" s="617"/>
      <c r="K80" s="139" t="str">
        <f>IF(AND(OR(F79&gt;C79,G79&gt;D79),E79=H79),"Please revisit section","")</f>
        <v/>
      </c>
    </row>
    <row r="81" spans="1:11" ht="42.75" customHeight="1" x14ac:dyDescent="0.2">
      <c r="A81" s="678"/>
      <c r="B81" s="1125" t="s">
        <v>166</v>
      </c>
      <c r="C81" s="1125"/>
      <c r="D81" s="1125"/>
      <c r="E81" s="1125"/>
      <c r="F81" s="1125"/>
      <c r="G81" s="1125"/>
      <c r="H81" s="1125"/>
      <c r="I81" s="679"/>
      <c r="J81" s="617"/>
    </row>
    <row r="82" spans="1:11" ht="17.25" customHeight="1" x14ac:dyDescent="0.2">
      <c r="A82" s="678"/>
      <c r="B82" s="1113" t="s">
        <v>167</v>
      </c>
      <c r="C82" s="1113"/>
      <c r="D82" s="1113"/>
      <c r="E82" s="1113"/>
      <c r="F82" s="1113"/>
      <c r="G82" s="1113"/>
      <c r="H82" s="1113"/>
      <c r="I82" s="679"/>
      <c r="J82" s="617"/>
      <c r="K82" s="139" t="str">
        <f>IF(OR(C46="", C47="", C48="", C52="", C53="", C54="", C55="", C59="", C60="", C61="", C62="", C66="", C67="", C68="", C72="", C73="", C77=""),"Not all fields have been entered, please revisit Part 1A: 'Males setting a quit date'","")</f>
        <v>Not all fields have been entered, please revisit Part 1A: 'Males setting a quit date'</v>
      </c>
    </row>
    <row r="83" spans="1:11" ht="39.75" customHeight="1" x14ac:dyDescent="0.2">
      <c r="A83" s="678"/>
      <c r="B83" s="1125" t="s">
        <v>211</v>
      </c>
      <c r="C83" s="1125"/>
      <c r="D83" s="1125"/>
      <c r="E83" s="1125"/>
      <c r="F83" s="1125"/>
      <c r="G83" s="1125"/>
      <c r="H83" s="1125"/>
      <c r="I83" s="680"/>
      <c r="J83" s="617"/>
      <c r="K83" s="140" t="str">
        <f>IF(OR(D46="", D47="", D48="", D52="", D53="", D54="", D55="", D59="", D60="", D61="", D62="", D66="", D67="", D68="", D72="", D73="", D77=""),"Not all fields have been entered, please revisit Part 1A: 'Females setting a quit date'","")</f>
        <v>Not all fields have been entered, please revisit Part 1A: 'Females setting a quit date'</v>
      </c>
    </row>
    <row r="84" spans="1:11" ht="14.25" x14ac:dyDescent="0.2">
      <c r="A84" s="632"/>
      <c r="B84" s="624" t="s">
        <v>212</v>
      </c>
      <c r="C84" s="617"/>
      <c r="D84" s="626"/>
      <c r="E84" s="617"/>
      <c r="F84" s="681"/>
      <c r="G84" s="617"/>
      <c r="H84" s="617"/>
      <c r="I84" s="617"/>
      <c r="J84" s="617"/>
      <c r="K84" s="140" t="str">
        <f>IF(OR(F46="", F47="", F48="", F52="", F53="", F54="", F55="", F59="", F60="", F61="", F62="", F66="", F67="", F68="", F72="", F73="", F77=""),"Not all fields have been entered, please revisit Part 1A: 'Males successfully quit'","")</f>
        <v>Not all fields have been entered, please revisit Part 1A: 'Males successfully quit'</v>
      </c>
    </row>
    <row r="85" spans="1:11" x14ac:dyDescent="0.2">
      <c r="A85" s="682"/>
      <c r="B85" s="683"/>
      <c r="C85" s="640" t="s">
        <v>52</v>
      </c>
      <c r="D85" s="684" t="s">
        <v>53</v>
      </c>
      <c r="E85" s="640" t="s">
        <v>54</v>
      </c>
      <c r="F85" s="685" t="s">
        <v>55</v>
      </c>
      <c r="G85" s="640" t="s">
        <v>56</v>
      </c>
      <c r="H85" s="640" t="s">
        <v>57</v>
      </c>
      <c r="I85" s="640"/>
      <c r="J85" s="683"/>
      <c r="K85" s="140" t="str">
        <f>IF(OR(G46="", G47="", G48="", G52="", G53="", G54="", G55="", G59="", G60="", G61="", G62="", G66="", G67="", G68="", G72="", G73="", G77=""),"Not all fields have been entered, please revisit Part 1A: 'Females successfully quit","")</f>
        <v>Not all fields have been entered, please revisit Part 1A: 'Females successfully quit</v>
      </c>
    </row>
    <row r="86" spans="1:11" x14ac:dyDescent="0.2">
      <c r="A86" s="686"/>
      <c r="B86" s="687"/>
      <c r="C86" s="688" t="s">
        <v>58</v>
      </c>
      <c r="D86" s="688" t="s">
        <v>59</v>
      </c>
      <c r="E86" s="688" t="s">
        <v>60</v>
      </c>
      <c r="F86" s="688" t="s">
        <v>61</v>
      </c>
      <c r="G86" s="688" t="s">
        <v>62</v>
      </c>
      <c r="H86" s="688" t="s">
        <v>63</v>
      </c>
      <c r="I86" s="681"/>
      <c r="J86" s="617"/>
      <c r="K86" s="139"/>
    </row>
    <row r="87" spans="1:11" x14ac:dyDescent="0.2">
      <c r="A87" s="689"/>
      <c r="B87" s="624" t="s">
        <v>64</v>
      </c>
      <c r="C87" s="690"/>
      <c r="D87" s="690"/>
      <c r="E87" s="690"/>
      <c r="F87" s="690"/>
      <c r="G87" s="691"/>
      <c r="H87" s="692"/>
      <c r="I87" s="623"/>
      <c r="J87" s="617"/>
      <c r="K87" s="139"/>
    </row>
    <row r="88" spans="1:11" ht="27.75" customHeight="1" x14ac:dyDescent="0.2">
      <c r="A88" s="693">
        <v>24</v>
      </c>
      <c r="B88" s="694" t="s">
        <v>65</v>
      </c>
      <c r="C88" s="695">
        <f>SUM(D88:H88)</f>
        <v>0</v>
      </c>
      <c r="D88" s="696">
        <f>SUM(D89:D91)</f>
        <v>0</v>
      </c>
      <c r="E88" s="696">
        <f>SUM(E89:E91)</f>
        <v>0</v>
      </c>
      <c r="F88" s="696">
        <f>SUM(F89:F91)</f>
        <v>0</v>
      </c>
      <c r="G88" s="696">
        <f>SUM(G89:G91)</f>
        <v>0</v>
      </c>
      <c r="H88" s="696">
        <f>SUM(H89:H91)</f>
        <v>0</v>
      </c>
      <c r="I88" s="697"/>
      <c r="J88" s="617"/>
      <c r="K88" s="139" t="str">
        <f>IF(C88=C79,"","Check! Cell C88 must equal total in Part 1a (cell C79)")</f>
        <v/>
      </c>
    </row>
    <row r="89" spans="1:11" ht="41.25" customHeight="1" x14ac:dyDescent="0.2">
      <c r="A89" s="698">
        <v>25</v>
      </c>
      <c r="B89" s="694" t="s">
        <v>115</v>
      </c>
      <c r="C89" s="695">
        <f>SUM(D89:H89)</f>
        <v>0</v>
      </c>
      <c r="D89" s="779"/>
      <c r="E89" s="779"/>
      <c r="F89" s="779"/>
      <c r="G89" s="779"/>
      <c r="H89" s="779"/>
      <c r="I89" s="699"/>
      <c r="J89" s="617"/>
      <c r="K89" s="139" t="str">
        <f>IF(C89=F79,"","Check! Cell C89 must equal total in Part 1a (cell F79)")</f>
        <v/>
      </c>
    </row>
    <row r="90" spans="1:11" ht="27.75" customHeight="1" x14ac:dyDescent="0.2">
      <c r="A90" s="698">
        <v>26</v>
      </c>
      <c r="B90" s="700" t="s">
        <v>116</v>
      </c>
      <c r="C90" s="695">
        <f>SUM(D90:H90)</f>
        <v>0</v>
      </c>
      <c r="D90" s="779"/>
      <c r="E90" s="779"/>
      <c r="F90" s="779"/>
      <c r="G90" s="779"/>
      <c r="H90" s="779"/>
      <c r="I90" s="699"/>
      <c r="J90" s="617"/>
      <c r="K90" s="139" t="str">
        <f>IF(C93&gt;C89,"Check! Cell C93 cannot be greater than C89","")</f>
        <v/>
      </c>
    </row>
    <row r="91" spans="1:11" ht="27.75" customHeight="1" x14ac:dyDescent="0.2">
      <c r="A91" s="698">
        <v>27</v>
      </c>
      <c r="B91" s="694" t="s">
        <v>66</v>
      </c>
      <c r="C91" s="695">
        <f>SUM(D91:H91)</f>
        <v>0</v>
      </c>
      <c r="D91" s="779"/>
      <c r="E91" s="779"/>
      <c r="F91" s="779"/>
      <c r="G91" s="779"/>
      <c r="H91" s="779"/>
      <c r="I91" s="699"/>
      <c r="J91" s="617"/>
      <c r="K91" s="139" t="str">
        <f>IF(D93&gt;D89,"Check! Cell D93 cannot be greater than D89","")</f>
        <v/>
      </c>
    </row>
    <row r="92" spans="1:11" x14ac:dyDescent="0.2">
      <c r="A92" s="698"/>
      <c r="B92" s="701"/>
      <c r="C92" s="702"/>
      <c r="D92" s="703"/>
      <c r="E92" s="703"/>
      <c r="F92" s="703"/>
      <c r="G92" s="703"/>
      <c r="H92" s="703"/>
      <c r="I92" s="703"/>
      <c r="J92" s="617"/>
      <c r="K92" s="139" t="str">
        <f>IF(E93&gt;E89,"Check! Cell E93 cannot be greater than E89","")</f>
        <v/>
      </c>
    </row>
    <row r="93" spans="1:11" ht="82.5" customHeight="1" x14ac:dyDescent="0.2">
      <c r="A93" s="698">
        <v>28</v>
      </c>
      <c r="B93" s="704" t="s">
        <v>117</v>
      </c>
      <c r="C93" s="696">
        <f>SUM(D93:H93)</f>
        <v>0</v>
      </c>
      <c r="D93" s="779"/>
      <c r="E93" s="779"/>
      <c r="F93" s="779"/>
      <c r="G93" s="779"/>
      <c r="H93" s="779"/>
      <c r="I93" s="699"/>
      <c r="J93" s="617"/>
      <c r="K93" s="139" t="str">
        <f>IF(F93&gt;F89,"Check! Cell F93 cannot be greater than F89","")</f>
        <v/>
      </c>
    </row>
    <row r="94" spans="1:11" x14ac:dyDescent="0.2">
      <c r="A94" s="632"/>
      <c r="B94" s="1114"/>
      <c r="C94" s="1115"/>
      <c r="D94" s="1115"/>
      <c r="E94" s="1115"/>
      <c r="F94" s="1115"/>
      <c r="G94" s="1115"/>
      <c r="H94" s="1115"/>
      <c r="I94" s="633"/>
      <c r="J94" s="617"/>
      <c r="K94" s="139" t="str">
        <f>IF(OR(D89="", D90="", D91="", D93="", E89="", E90="", E91="", E93="", F89="", F90="", F91="", F93="", G89="", G90="", G91="", G93="", H89="", H90="", H91="", H93=""),"Not all fields have been entered, please revisit Part 1B: Males","")</f>
        <v>Not all fields have been entered, please revisit Part 1B: Males</v>
      </c>
    </row>
    <row r="95" spans="1:11" x14ac:dyDescent="0.2">
      <c r="A95" s="632"/>
      <c r="B95" s="1114"/>
      <c r="C95" s="1115"/>
      <c r="D95" s="1115"/>
      <c r="E95" s="1115"/>
      <c r="F95" s="1115"/>
      <c r="G95" s="1115"/>
      <c r="H95" s="1115"/>
      <c r="I95" s="633"/>
      <c r="J95" s="617"/>
      <c r="K95" s="139" t="str">
        <f>IF(G93&gt;G89,"Check! Cell G93 cannot be greater than G89","")</f>
        <v/>
      </c>
    </row>
    <row r="96" spans="1:11" x14ac:dyDescent="0.2">
      <c r="A96" s="632"/>
      <c r="B96" s="705"/>
      <c r="C96" s="705"/>
      <c r="D96" s="706"/>
      <c r="E96" s="705"/>
      <c r="F96" s="707"/>
      <c r="G96" s="705"/>
      <c r="H96" s="617"/>
      <c r="I96" s="617"/>
      <c r="J96" s="617"/>
      <c r="K96" s="139" t="str">
        <f>IF(H93&gt;H89,"Check! Cell H93 cannot be greater than H89","")</f>
        <v/>
      </c>
    </row>
    <row r="97" spans="1:11" x14ac:dyDescent="0.2">
      <c r="A97" s="632"/>
      <c r="B97" s="705"/>
      <c r="C97" s="705"/>
      <c r="D97" s="706"/>
      <c r="E97" s="705"/>
      <c r="F97" s="707"/>
      <c r="G97" s="705"/>
      <c r="H97" s="617"/>
      <c r="I97" s="617"/>
      <c r="J97" s="617"/>
      <c r="K97" s="152" t="str">
        <f>IF(C79=C88,"","The number of males setting a quit date doesn’t add up to last section")</f>
        <v/>
      </c>
    </row>
    <row r="98" spans="1:11" x14ac:dyDescent="0.2">
      <c r="A98" s="617"/>
      <c r="B98" s="617"/>
      <c r="C98" s="640" t="s">
        <v>67</v>
      </c>
      <c r="D98" s="640" t="s">
        <v>68</v>
      </c>
      <c r="E98" s="640" t="s">
        <v>69</v>
      </c>
      <c r="F98" s="640" t="s">
        <v>70</v>
      </c>
      <c r="G98" s="640" t="s">
        <v>71</v>
      </c>
      <c r="H98" s="640" t="s">
        <v>72</v>
      </c>
      <c r="I98" s="640"/>
      <c r="J98" s="617"/>
      <c r="K98" s="140" t="str">
        <f>IF(F79=C89,"","The number of successfully quit males doesn’t add up to last section")</f>
        <v/>
      </c>
    </row>
    <row r="99" spans="1:11" x14ac:dyDescent="0.2">
      <c r="A99" s="632"/>
      <c r="B99" s="687"/>
      <c r="C99" s="688" t="s">
        <v>58</v>
      </c>
      <c r="D99" s="688" t="s">
        <v>59</v>
      </c>
      <c r="E99" s="688" t="s">
        <v>60</v>
      </c>
      <c r="F99" s="688" t="s">
        <v>61</v>
      </c>
      <c r="G99" s="688" t="s">
        <v>62</v>
      </c>
      <c r="H99" s="688" t="s">
        <v>63</v>
      </c>
      <c r="I99" s="681"/>
      <c r="J99" s="617"/>
      <c r="K99" s="139"/>
    </row>
    <row r="100" spans="1:11" x14ac:dyDescent="0.2">
      <c r="A100" s="632"/>
      <c r="B100" s="624" t="s">
        <v>73</v>
      </c>
      <c r="C100" s="690"/>
      <c r="D100" s="690"/>
      <c r="E100" s="690"/>
      <c r="F100" s="690"/>
      <c r="G100" s="691"/>
      <c r="H100" s="692"/>
      <c r="I100" s="623"/>
      <c r="J100" s="617"/>
      <c r="K100" s="139"/>
    </row>
    <row r="101" spans="1:11" ht="27" customHeight="1" x14ac:dyDescent="0.2">
      <c r="A101" s="708">
        <v>29</v>
      </c>
      <c r="B101" s="694" t="s">
        <v>65</v>
      </c>
      <c r="C101" s="695">
        <f>SUM(D101:H101)</f>
        <v>0</v>
      </c>
      <c r="D101" s="696">
        <f>SUM(D102:D104)</f>
        <v>0</v>
      </c>
      <c r="E101" s="696">
        <f>SUM(E102:E104)</f>
        <v>0</v>
      </c>
      <c r="F101" s="696">
        <f>SUM(F102:F104)</f>
        <v>0</v>
      </c>
      <c r="G101" s="696">
        <f>SUM(G102:G104)</f>
        <v>0</v>
      </c>
      <c r="H101" s="696">
        <f>SUM(H102:H104)</f>
        <v>0</v>
      </c>
      <c r="I101" s="697"/>
      <c r="J101" s="617"/>
      <c r="K101" s="139" t="str">
        <f>IF(C101=D79,"","Check! Cell C101 must equal total in Part 1a (cell D79)")</f>
        <v/>
      </c>
    </row>
    <row r="102" spans="1:11" ht="42" customHeight="1" x14ac:dyDescent="0.2">
      <c r="A102" s="708">
        <v>30</v>
      </c>
      <c r="B102" s="694" t="s">
        <v>115</v>
      </c>
      <c r="C102" s="695">
        <f>SUM(D102:H102)</f>
        <v>0</v>
      </c>
      <c r="D102" s="779"/>
      <c r="E102" s="779"/>
      <c r="F102" s="779"/>
      <c r="G102" s="779"/>
      <c r="H102" s="779"/>
      <c r="I102" s="699"/>
      <c r="J102" s="617"/>
      <c r="K102" s="150" t="str">
        <f>IF(C102=G79,"","Check! Cell C102 must equal total in Part 1a (cell G79)")</f>
        <v/>
      </c>
    </row>
    <row r="103" spans="1:11" ht="26.25" customHeight="1" x14ac:dyDescent="0.2">
      <c r="A103" s="708">
        <v>31</v>
      </c>
      <c r="B103" s="694" t="s">
        <v>116</v>
      </c>
      <c r="C103" s="695">
        <f>SUM(D103:H103)</f>
        <v>0</v>
      </c>
      <c r="D103" s="779"/>
      <c r="E103" s="779"/>
      <c r="F103" s="779"/>
      <c r="G103" s="779"/>
      <c r="H103" s="779"/>
      <c r="I103" s="699"/>
      <c r="J103" s="709"/>
      <c r="K103" s="139" t="str">
        <f>IF(C106&gt;C102,"Check! Cell C106 cannot be greater than C102","")</f>
        <v/>
      </c>
    </row>
    <row r="104" spans="1:11" ht="27.75" customHeight="1" x14ac:dyDescent="0.2">
      <c r="A104" s="710">
        <v>32</v>
      </c>
      <c r="B104" s="711" t="s">
        <v>66</v>
      </c>
      <c r="C104" s="695">
        <f>SUM(D104:H104)</f>
        <v>0</v>
      </c>
      <c r="D104" s="779"/>
      <c r="E104" s="779"/>
      <c r="F104" s="779"/>
      <c r="G104" s="779"/>
      <c r="H104" s="779"/>
      <c r="I104" s="699"/>
      <c r="J104" s="712"/>
      <c r="K104" s="139" t="str">
        <f>IF(D106&gt;D102,"Check! Cell D106 cannot be greater than D102","")</f>
        <v/>
      </c>
    </row>
    <row r="105" spans="1:11" x14ac:dyDescent="0.2">
      <c r="A105" s="698"/>
      <c r="B105" s="625"/>
      <c r="C105" s="713"/>
      <c r="D105" s="714"/>
      <c r="E105" s="714"/>
      <c r="F105" s="714"/>
      <c r="G105" s="714"/>
      <c r="H105" s="714"/>
      <c r="I105" s="714"/>
      <c r="J105" s="617"/>
      <c r="K105" s="139" t="str">
        <f>IF(E106&gt;E102,"Check! Cell E106 cannot be greater than E102","")</f>
        <v/>
      </c>
    </row>
    <row r="106" spans="1:11" ht="81" customHeight="1" x14ac:dyDescent="0.2">
      <c r="A106" s="698">
        <v>33</v>
      </c>
      <c r="B106" s="704" t="s">
        <v>117</v>
      </c>
      <c r="C106" s="696">
        <f>SUM(D106:H106)</f>
        <v>0</v>
      </c>
      <c r="D106" s="779"/>
      <c r="E106" s="779"/>
      <c r="F106" s="779"/>
      <c r="G106" s="779"/>
      <c r="H106" s="779"/>
      <c r="I106" s="715"/>
      <c r="J106" s="617"/>
      <c r="K106" s="139" t="str">
        <f>IF(F106&gt;F102,"Check! Cell F106 cannot be greater than F102","")</f>
        <v/>
      </c>
    </row>
    <row r="107" spans="1:11" x14ac:dyDescent="0.2">
      <c r="A107" s="693"/>
      <c r="B107" s="701" t="s">
        <v>51</v>
      </c>
      <c r="C107" s="716"/>
      <c r="D107" s="716"/>
      <c r="E107" s="716"/>
      <c r="F107" s="716"/>
      <c r="G107" s="716"/>
      <c r="H107" s="716"/>
      <c r="I107" s="665"/>
      <c r="J107" s="617"/>
      <c r="K107" s="139" t="str">
        <f>IF(G106&gt;G102,"Check! Cell G106 cannot be greater than G102","")</f>
        <v/>
      </c>
    </row>
    <row r="108" spans="1:11" x14ac:dyDescent="0.2">
      <c r="A108" s="632"/>
      <c r="B108" s="1125" t="s">
        <v>119</v>
      </c>
      <c r="C108" s="1125"/>
      <c r="D108" s="1125"/>
      <c r="E108" s="1125"/>
      <c r="F108" s="1125"/>
      <c r="G108" s="1125"/>
      <c r="H108" s="1125"/>
      <c r="I108" s="633"/>
      <c r="J108" s="617"/>
      <c r="K108" s="139" t="str">
        <f>IF(H106&gt;H102,"Check! Cell H106 cannot be greater than H102","")</f>
        <v/>
      </c>
    </row>
    <row r="109" spans="1:11" ht="12" customHeight="1" x14ac:dyDescent="0.2">
      <c r="A109" s="632"/>
      <c r="B109" s="1125" t="s">
        <v>214</v>
      </c>
      <c r="C109" s="1125"/>
      <c r="D109" s="1125"/>
      <c r="E109" s="1125"/>
      <c r="F109" s="1125"/>
      <c r="G109" s="1125"/>
      <c r="H109" s="1125"/>
      <c r="I109" s="633"/>
      <c r="J109" s="617"/>
      <c r="K109" s="152" t="str">
        <f>IF(OR(D102="", D103="", D104="", D106="", E102="", E103="", E104="", E106="", F102="", F103="", F104="", F106="", G102="", G103="", G104="", G106="", H102="", H103="", H104="", H106=""),"Not all fields have been entered, please revisit Part 1B: Females","")</f>
        <v>Not all fields have been entered, please revisit Part 1B: Females</v>
      </c>
    </row>
    <row r="110" spans="1:11" ht="12.75" customHeight="1" x14ac:dyDescent="0.2">
      <c r="A110" s="632"/>
      <c r="B110" s="1125" t="s">
        <v>213</v>
      </c>
      <c r="C110" s="1125"/>
      <c r="D110" s="1125"/>
      <c r="E110" s="1125"/>
      <c r="F110" s="1125"/>
      <c r="G110" s="1125"/>
      <c r="H110" s="1125"/>
      <c r="I110" s="633"/>
      <c r="J110" s="617"/>
      <c r="K110" s="140" t="str">
        <f>IF(G79=C102,"","The number of successfully quit females doesn’t add up to last section")</f>
        <v/>
      </c>
    </row>
    <row r="111" spans="1:11" ht="12" customHeight="1" x14ac:dyDescent="0.2">
      <c r="A111" s="632"/>
      <c r="B111" s="717"/>
      <c r="C111" s="717"/>
      <c r="D111" s="717"/>
      <c r="E111" s="717"/>
      <c r="F111" s="717"/>
      <c r="G111" s="717"/>
      <c r="H111" s="717"/>
      <c r="I111" s="633"/>
      <c r="J111" s="617"/>
      <c r="K111" s="139"/>
    </row>
    <row r="112" spans="1:11" x14ac:dyDescent="0.2">
      <c r="A112" s="632"/>
      <c r="B112" s="1114"/>
      <c r="C112" s="1115"/>
      <c r="D112" s="1115"/>
      <c r="E112" s="1115"/>
      <c r="F112" s="1115"/>
      <c r="G112" s="1115"/>
      <c r="H112" s="1115"/>
      <c r="I112" s="633"/>
      <c r="J112" s="617"/>
      <c r="K112" s="139"/>
    </row>
    <row r="113" spans="1:11" x14ac:dyDescent="0.2">
      <c r="A113" s="632"/>
      <c r="B113" s="716"/>
      <c r="C113" s="716"/>
      <c r="D113" s="716"/>
      <c r="E113" s="716"/>
      <c r="F113" s="716"/>
      <c r="G113" s="716"/>
      <c r="H113" s="716"/>
      <c r="I113" s="716"/>
      <c r="J113" s="617"/>
      <c r="K113" s="139"/>
    </row>
    <row r="114" spans="1:11" ht="15" customHeight="1" x14ac:dyDescent="0.2">
      <c r="A114" s="632"/>
      <c r="B114" s="1120" t="s">
        <v>178</v>
      </c>
      <c r="C114" s="1115"/>
      <c r="D114" s="1115"/>
      <c r="E114" s="1115"/>
      <c r="F114" s="1115"/>
      <c r="G114" s="1115"/>
      <c r="H114" s="1115"/>
      <c r="I114" s="633"/>
      <c r="J114" s="617"/>
      <c r="K114" s="139"/>
    </row>
    <row r="115" spans="1:11" x14ac:dyDescent="0.2">
      <c r="A115" s="632"/>
      <c r="B115" s="705"/>
      <c r="C115" s="640" t="s">
        <v>74</v>
      </c>
      <c r="D115" s="718"/>
      <c r="E115" s="716"/>
      <c r="F115" s="716"/>
      <c r="G115" s="665"/>
      <c r="H115" s="665"/>
      <c r="I115" s="665"/>
      <c r="J115" s="617"/>
      <c r="K115" s="153"/>
    </row>
    <row r="116" spans="1:11" x14ac:dyDescent="0.2">
      <c r="A116" s="632"/>
      <c r="B116" s="719"/>
      <c r="C116" s="720" t="s">
        <v>75</v>
      </c>
      <c r="D116" s="721"/>
      <c r="E116" s="716"/>
      <c r="F116" s="716"/>
      <c r="G116" s="665"/>
      <c r="H116" s="665"/>
      <c r="I116" s="665"/>
      <c r="J116" s="617"/>
      <c r="K116" s="140"/>
    </row>
    <row r="117" spans="1:11" x14ac:dyDescent="0.2">
      <c r="A117" s="632"/>
      <c r="B117" s="705"/>
      <c r="C117" s="690"/>
      <c r="D117" s="705"/>
      <c r="E117" s="716"/>
      <c r="F117" s="716"/>
      <c r="G117" s="665"/>
      <c r="H117" s="665"/>
      <c r="I117" s="665"/>
      <c r="J117" s="617"/>
      <c r="K117" s="152"/>
    </row>
    <row r="118" spans="1:11" ht="27" customHeight="1" x14ac:dyDescent="0.2">
      <c r="A118" s="708">
        <v>34</v>
      </c>
      <c r="B118" s="694" t="s">
        <v>65</v>
      </c>
      <c r="C118" s="695">
        <f>SUM(C119:C121)</f>
        <v>0</v>
      </c>
      <c r="D118" s="705"/>
      <c r="E118" s="705"/>
      <c r="F118" s="705"/>
      <c r="G118" s="617"/>
      <c r="H118" s="617"/>
      <c r="I118" s="617"/>
      <c r="J118" s="617"/>
      <c r="K118" s="139" t="str">
        <f>IF(C118&gt;C101,"Check! Cell C118 cannot be greater than total in Part 1b (cell C101)","")</f>
        <v/>
      </c>
    </row>
    <row r="119" spans="1:11" ht="42" customHeight="1" x14ac:dyDescent="0.2">
      <c r="A119" s="708">
        <v>35</v>
      </c>
      <c r="B119" s="694" t="s">
        <v>118</v>
      </c>
      <c r="C119" s="779"/>
      <c r="D119" s="705"/>
      <c r="E119" s="705"/>
      <c r="F119" s="707"/>
      <c r="G119" s="617"/>
      <c r="H119" s="617"/>
      <c r="I119" s="617"/>
      <c r="J119" s="617"/>
      <c r="K119" s="139" t="str">
        <f>IF(C119&gt;C102,"Check! Cell C119 cannot be greater than total in Part 1b (cell C102)","")</f>
        <v/>
      </c>
    </row>
    <row r="120" spans="1:11" ht="27" customHeight="1" x14ac:dyDescent="0.2">
      <c r="A120" s="708">
        <v>36</v>
      </c>
      <c r="B120" s="694" t="s">
        <v>116</v>
      </c>
      <c r="C120" s="779"/>
      <c r="D120" s="705"/>
      <c r="E120" s="705"/>
      <c r="F120" s="705"/>
      <c r="G120" s="617"/>
      <c r="H120" s="617"/>
      <c r="I120" s="617"/>
      <c r="J120" s="617"/>
      <c r="K120" s="139" t="str">
        <f>IF(C120&gt;C103,"Check! Cell C120 cannot be greater than total in Part 1b (cell C103)","")</f>
        <v/>
      </c>
    </row>
    <row r="121" spans="1:11" ht="27" customHeight="1" x14ac:dyDescent="0.2">
      <c r="A121" s="708">
        <v>37</v>
      </c>
      <c r="B121" s="694" t="s">
        <v>66</v>
      </c>
      <c r="C121" s="779"/>
      <c r="D121" s="705"/>
      <c r="E121" s="705"/>
      <c r="F121" s="722"/>
      <c r="G121" s="617"/>
      <c r="H121" s="617"/>
      <c r="I121" s="617"/>
      <c r="J121" s="617"/>
      <c r="K121" s="139" t="str">
        <f>IF(C121&gt;C104,"Check! Cell C121 cannot be greater than total in Part 1b (cell C104)","")</f>
        <v/>
      </c>
    </row>
    <row r="122" spans="1:11" x14ac:dyDescent="0.2">
      <c r="A122" s="723"/>
      <c r="B122" s="724"/>
      <c r="C122" s="725"/>
      <c r="D122" s="705"/>
      <c r="E122" s="705"/>
      <c r="F122" s="722"/>
      <c r="G122" s="617"/>
      <c r="H122" s="617"/>
      <c r="I122" s="617"/>
      <c r="J122" s="617"/>
      <c r="K122" s="139" t="str">
        <f>IF(C123&gt;C119,"Check! cell C123 cannot be greater than cell C119.","")</f>
        <v/>
      </c>
    </row>
    <row r="123" spans="1:11" ht="81.75" customHeight="1" x14ac:dyDescent="0.2">
      <c r="A123" s="698">
        <v>38</v>
      </c>
      <c r="B123" s="694" t="s">
        <v>117</v>
      </c>
      <c r="C123" s="778"/>
      <c r="D123" s="705"/>
      <c r="E123" s="705"/>
      <c r="F123" s="705"/>
      <c r="G123" s="617"/>
      <c r="H123" s="617"/>
      <c r="I123" s="617"/>
      <c r="J123" s="617"/>
      <c r="K123" s="139" t="str">
        <f>IF(C123&gt;C106,"Check! Cell C123 cannot be greater than cell C106.","")</f>
        <v/>
      </c>
    </row>
    <row r="124" spans="1:11" x14ac:dyDescent="0.2">
      <c r="A124" s="632"/>
      <c r="B124" s="1114" t="s">
        <v>51</v>
      </c>
      <c r="C124" s="1128"/>
      <c r="D124" s="1128"/>
      <c r="E124" s="1128"/>
      <c r="F124" s="1128"/>
      <c r="G124" s="1128"/>
      <c r="H124" s="1128"/>
      <c r="I124" s="633"/>
      <c r="J124" s="617"/>
      <c r="K124" s="139" t="str">
        <f>IF(OR(C119="", C120="", C121="", C123=""),"Not all fields have been entered, please revisit Part 1C: Number of pregnant women setting a quit date and outcome at 4 week follow-up","")</f>
        <v>Not all fields have been entered, please revisit Part 1C: Number of pregnant women setting a quit date and outcome at 4 week follow-up</v>
      </c>
    </row>
    <row r="125" spans="1:11" x14ac:dyDescent="0.2">
      <c r="A125" s="632"/>
      <c r="B125" s="1125" t="s">
        <v>169</v>
      </c>
      <c r="C125" s="1125"/>
      <c r="D125" s="1125"/>
      <c r="E125" s="1125"/>
      <c r="F125" s="1125"/>
      <c r="G125" s="1125"/>
      <c r="H125" s="1125"/>
      <c r="I125" s="633"/>
      <c r="J125" s="617"/>
      <c r="K125" s="139"/>
    </row>
    <row r="126" spans="1:11" ht="12.75" customHeight="1" x14ac:dyDescent="0.2">
      <c r="A126" s="632"/>
      <c r="B126" s="1125" t="s">
        <v>168</v>
      </c>
      <c r="C126" s="1125"/>
      <c r="D126" s="1125"/>
      <c r="E126" s="1125"/>
      <c r="F126" s="1125"/>
      <c r="G126" s="1125"/>
      <c r="H126" s="1125"/>
      <c r="I126" s="633"/>
      <c r="J126" s="617"/>
      <c r="K126" s="140"/>
    </row>
    <row r="127" spans="1:11" ht="12.75" customHeight="1" x14ac:dyDescent="0.2">
      <c r="A127" s="632"/>
      <c r="B127" s="717"/>
      <c r="C127" s="726"/>
      <c r="D127" s="726"/>
      <c r="E127" s="726"/>
      <c r="F127" s="726"/>
      <c r="G127" s="726"/>
      <c r="H127" s="726"/>
      <c r="I127" s="633"/>
      <c r="J127" s="617"/>
      <c r="K127" s="139"/>
    </row>
    <row r="128" spans="1:11" ht="12.75" customHeight="1" x14ac:dyDescent="0.2">
      <c r="A128" s="632"/>
      <c r="B128" s="717"/>
      <c r="C128" s="726"/>
      <c r="D128" s="726"/>
      <c r="E128" s="726"/>
      <c r="F128" s="726"/>
      <c r="G128" s="726"/>
      <c r="H128" s="726"/>
      <c r="I128" s="633"/>
      <c r="J128" s="617"/>
      <c r="K128" s="139"/>
    </row>
    <row r="129" spans="1:11" ht="12.75" customHeight="1" x14ac:dyDescent="0.2">
      <c r="A129" s="632"/>
      <c r="B129" s="717"/>
      <c r="C129" s="726"/>
      <c r="D129" s="726"/>
      <c r="E129" s="726"/>
      <c r="F129" s="726"/>
      <c r="G129" s="726"/>
      <c r="H129" s="726"/>
      <c r="I129" s="633"/>
      <c r="J129" s="617"/>
      <c r="K129" s="139"/>
    </row>
    <row r="130" spans="1:11" ht="12.75" customHeight="1" x14ac:dyDescent="0.2">
      <c r="A130" s="632"/>
      <c r="B130" s="717"/>
      <c r="C130" s="726"/>
      <c r="D130" s="726"/>
      <c r="E130" s="726"/>
      <c r="F130" s="726"/>
      <c r="G130" s="726"/>
      <c r="H130" s="726"/>
      <c r="I130" s="633"/>
      <c r="J130" s="617"/>
      <c r="K130" s="139"/>
    </row>
    <row r="131" spans="1:11" ht="14.25" x14ac:dyDescent="0.2">
      <c r="A131" s="632"/>
      <c r="B131" s="619" t="s">
        <v>179</v>
      </c>
      <c r="C131" s="716"/>
      <c r="D131" s="716"/>
      <c r="E131" s="716"/>
      <c r="F131" s="716"/>
      <c r="G131" s="716"/>
      <c r="H131" s="665"/>
      <c r="I131" s="665"/>
      <c r="J131" s="617"/>
      <c r="K131" s="139"/>
    </row>
    <row r="132" spans="1:11" x14ac:dyDescent="0.2">
      <c r="A132" s="632"/>
      <c r="B132" s="619"/>
      <c r="C132" s="640" t="s">
        <v>76</v>
      </c>
      <c r="D132" s="640" t="s">
        <v>77</v>
      </c>
      <c r="E132" s="716"/>
      <c r="F132" s="716"/>
      <c r="G132" s="716"/>
      <c r="H132" s="665"/>
      <c r="I132" s="665"/>
      <c r="J132" s="617"/>
      <c r="K132" s="139"/>
    </row>
    <row r="133" spans="1:11" ht="36" x14ac:dyDescent="0.2">
      <c r="A133" s="632"/>
      <c r="B133" s="727"/>
      <c r="C133" s="645" t="s">
        <v>78</v>
      </c>
      <c r="D133" s="645" t="s">
        <v>79</v>
      </c>
      <c r="E133" s="716"/>
      <c r="F133" s="716"/>
      <c r="G133" s="716"/>
      <c r="H133" s="665"/>
      <c r="I133" s="665"/>
      <c r="J133" s="617"/>
      <c r="K133" s="139"/>
    </row>
    <row r="134" spans="1:11" x14ac:dyDescent="0.2">
      <c r="A134" s="632"/>
      <c r="B134" s="728"/>
      <c r="C134" s="716"/>
      <c r="D134" s="716"/>
      <c r="E134" s="716"/>
      <c r="F134" s="716"/>
      <c r="G134" s="716"/>
      <c r="H134" s="665"/>
      <c r="I134" s="665"/>
      <c r="J134" s="617"/>
      <c r="K134" s="139"/>
    </row>
    <row r="135" spans="1:11" ht="40.5" customHeight="1" x14ac:dyDescent="0.2">
      <c r="A135" s="729">
        <v>39</v>
      </c>
      <c r="B135" s="730" t="s">
        <v>104</v>
      </c>
      <c r="C135" s="779"/>
      <c r="D135" s="779"/>
      <c r="E135" s="617"/>
      <c r="F135" s="712"/>
      <c r="G135" s="709"/>
      <c r="H135" s="709"/>
      <c r="I135" s="709"/>
      <c r="J135" s="709"/>
      <c r="K135" s="150" t="str">
        <f>IF(D135&gt;C135,CONCATENATE("Check! Cell D",ROW()&amp;" cannot be greater than C",ROW()),"")</f>
        <v/>
      </c>
    </row>
    <row r="136" spans="1:11" x14ac:dyDescent="0.2">
      <c r="A136" s="632"/>
      <c r="B136" s="1125" t="s">
        <v>51</v>
      </c>
      <c r="C136" s="1125"/>
      <c r="D136" s="1125"/>
      <c r="E136" s="1125"/>
      <c r="F136" s="1125"/>
      <c r="G136" s="1125"/>
      <c r="H136" s="1125"/>
      <c r="I136" s="665"/>
      <c r="J136" s="617"/>
      <c r="K136" s="139" t="str">
        <f>IF(OR(C135&gt;E79,D135&gt;H79 ),"Cell C135 cannot be greater than Cell E79 and Cell D135 cannot be greater than Cell H79","")</f>
        <v/>
      </c>
    </row>
    <row r="137" spans="1:11" x14ac:dyDescent="0.2">
      <c r="A137" s="632"/>
      <c r="B137" s="1125" t="s">
        <v>170</v>
      </c>
      <c r="C137" s="1125"/>
      <c r="D137" s="1125"/>
      <c r="E137" s="1125"/>
      <c r="F137" s="1125"/>
      <c r="G137" s="1125"/>
      <c r="H137" s="1125"/>
      <c r="I137" s="633"/>
      <c r="J137" s="617"/>
      <c r="K137" s="139" t="str">
        <f>IF(OR(C135="", D135=""),"Not all fields have been entered, please revisit Part 1D Number of people setting a quit date and successful quitters receiving free prescriptions","")</f>
        <v>Not all fields have been entered, please revisit Part 1D Number of people setting a quit date and successful quitters receiving free prescriptions</v>
      </c>
    </row>
    <row r="138" spans="1:11" x14ac:dyDescent="0.2">
      <c r="A138" s="632"/>
      <c r="B138" s="1125" t="s">
        <v>171</v>
      </c>
      <c r="C138" s="1125"/>
      <c r="D138" s="1125"/>
      <c r="E138" s="1125"/>
      <c r="F138" s="1125"/>
      <c r="G138" s="1125"/>
      <c r="H138" s="1125"/>
      <c r="I138" s="633"/>
      <c r="J138" s="617"/>
      <c r="K138" s="140"/>
    </row>
    <row r="139" spans="1:11" x14ac:dyDescent="0.2">
      <c r="A139" s="632"/>
      <c r="B139" s="1114"/>
      <c r="C139" s="1115"/>
      <c r="D139" s="1115"/>
      <c r="E139" s="1115"/>
      <c r="F139" s="1115"/>
      <c r="G139" s="1115"/>
      <c r="H139" s="1115"/>
      <c r="I139" s="633"/>
      <c r="J139" s="617"/>
      <c r="K139" s="139"/>
    </row>
    <row r="140" spans="1:11" x14ac:dyDescent="0.2">
      <c r="A140" s="632"/>
      <c r="B140" s="731"/>
      <c r="C140" s="633"/>
      <c r="D140" s="633"/>
      <c r="E140" s="633"/>
      <c r="F140" s="633"/>
      <c r="G140" s="633"/>
      <c r="H140" s="633"/>
      <c r="I140" s="633"/>
      <c r="J140" s="617"/>
      <c r="K140" s="139"/>
    </row>
    <row r="141" spans="1:11" x14ac:dyDescent="0.2">
      <c r="A141" s="632"/>
      <c r="B141" s="728"/>
      <c r="C141" s="716"/>
      <c r="D141" s="716"/>
      <c r="E141" s="716"/>
      <c r="F141" s="716"/>
      <c r="G141" s="716"/>
      <c r="H141" s="665"/>
      <c r="I141" s="665"/>
      <c r="J141" s="617"/>
      <c r="K141" s="139"/>
    </row>
    <row r="142" spans="1:11" ht="14.25" x14ac:dyDescent="0.2">
      <c r="A142" s="617"/>
      <c r="B142" s="624" t="s">
        <v>180</v>
      </c>
      <c r="C142" s="617"/>
      <c r="D142" s="617"/>
      <c r="E142" s="617"/>
      <c r="F142" s="617"/>
      <c r="G142" s="617"/>
      <c r="H142" s="617"/>
      <c r="I142" s="617"/>
      <c r="J142" s="617"/>
      <c r="K142" s="139"/>
    </row>
    <row r="143" spans="1:11" x14ac:dyDescent="0.2">
      <c r="A143" s="617"/>
      <c r="B143" s="617"/>
      <c r="C143" s="640" t="s">
        <v>83</v>
      </c>
      <c r="D143" s="640" t="s">
        <v>84</v>
      </c>
      <c r="E143" s="617"/>
      <c r="F143" s="617"/>
      <c r="G143" s="617"/>
      <c r="H143" s="617"/>
      <c r="I143" s="617"/>
      <c r="J143" s="617"/>
      <c r="K143" s="139"/>
    </row>
    <row r="144" spans="1:11" ht="36" x14ac:dyDescent="0.2">
      <c r="A144" s="617"/>
      <c r="B144" s="727"/>
      <c r="C144" s="645" t="s">
        <v>78</v>
      </c>
      <c r="D144" s="645" t="s">
        <v>79</v>
      </c>
      <c r="E144" s="617"/>
      <c r="F144" s="617"/>
      <c r="G144" s="617"/>
      <c r="H144" s="617"/>
      <c r="I144" s="617"/>
      <c r="J144" s="617"/>
      <c r="K144" s="139"/>
    </row>
    <row r="145" spans="1:11" x14ac:dyDescent="0.2">
      <c r="A145" s="617"/>
      <c r="B145" s="617"/>
      <c r="C145" s="617"/>
      <c r="D145" s="617"/>
      <c r="E145" s="617"/>
      <c r="F145" s="617"/>
      <c r="G145" s="617"/>
      <c r="H145" s="617"/>
      <c r="I145" s="617"/>
      <c r="J145" s="617"/>
      <c r="K145" s="139"/>
    </row>
    <row r="146" spans="1:11" ht="27.75" customHeight="1" x14ac:dyDescent="0.2">
      <c r="A146" s="729">
        <v>40</v>
      </c>
      <c r="B146" s="732" t="s">
        <v>80</v>
      </c>
      <c r="C146" s="779"/>
      <c r="D146" s="779"/>
      <c r="E146" s="617"/>
      <c r="F146" s="617"/>
      <c r="G146" s="617"/>
      <c r="H146" s="617"/>
      <c r="I146" s="617"/>
      <c r="J146" s="617"/>
      <c r="K146" s="139" t="str">
        <f>IF(D146&gt;C146,CONCATENATE("Check! Cell D",ROW()&amp;" cannot be greater than C",ROW()),"")</f>
        <v/>
      </c>
    </row>
    <row r="147" spans="1:11" ht="42" customHeight="1" x14ac:dyDescent="0.2">
      <c r="A147" s="729">
        <v>41</v>
      </c>
      <c r="B147" s="732" t="s">
        <v>109</v>
      </c>
      <c r="C147" s="779"/>
      <c r="D147" s="779"/>
      <c r="E147" s="617"/>
      <c r="F147" s="617"/>
      <c r="G147" s="617"/>
      <c r="H147" s="617"/>
      <c r="I147" s="617"/>
      <c r="J147" s="617"/>
      <c r="K147" s="139" t="str">
        <f t="shared" ref="K147:K155" si="6">IF(D147&gt;C147,CONCATENATE("Check! Cell D",ROW()&amp;" cannot be greater than C",ROW()),"")</f>
        <v/>
      </c>
    </row>
    <row r="148" spans="1:11" ht="27.75" customHeight="1" x14ac:dyDescent="0.2">
      <c r="A148" s="729">
        <v>42</v>
      </c>
      <c r="B148" s="732" t="s">
        <v>81</v>
      </c>
      <c r="C148" s="779"/>
      <c r="D148" s="779"/>
      <c r="E148" s="617"/>
      <c r="F148" s="617"/>
      <c r="G148" s="617"/>
      <c r="H148" s="617"/>
      <c r="I148" s="617"/>
      <c r="J148" s="617"/>
      <c r="K148" s="139" t="str">
        <f t="shared" si="6"/>
        <v/>
      </c>
    </row>
    <row r="149" spans="1:11" ht="39.75" customHeight="1" x14ac:dyDescent="0.2">
      <c r="A149" s="729">
        <v>43</v>
      </c>
      <c r="B149" s="732" t="s">
        <v>110</v>
      </c>
      <c r="C149" s="779"/>
      <c r="D149" s="779"/>
      <c r="E149" s="617"/>
      <c r="F149" s="617"/>
      <c r="G149" s="617"/>
      <c r="H149" s="617"/>
      <c r="I149" s="617"/>
      <c r="J149" s="617"/>
      <c r="K149" s="139" t="str">
        <f t="shared" si="6"/>
        <v/>
      </c>
    </row>
    <row r="150" spans="1:11" ht="27" customHeight="1" x14ac:dyDescent="0.2">
      <c r="A150" s="729">
        <v>44</v>
      </c>
      <c r="B150" s="732" t="s">
        <v>111</v>
      </c>
      <c r="C150" s="779"/>
      <c r="D150" s="779"/>
      <c r="E150" s="617"/>
      <c r="F150" s="617"/>
      <c r="G150" s="617"/>
      <c r="H150" s="617"/>
      <c r="I150" s="617"/>
      <c r="J150" s="617"/>
      <c r="K150" s="139" t="str">
        <f t="shared" si="6"/>
        <v/>
      </c>
    </row>
    <row r="151" spans="1:11" ht="42.75" customHeight="1" x14ac:dyDescent="0.2">
      <c r="A151" s="729">
        <v>45</v>
      </c>
      <c r="B151" s="732" t="s">
        <v>112</v>
      </c>
      <c r="C151" s="779"/>
      <c r="D151" s="779"/>
      <c r="E151" s="617"/>
      <c r="F151" s="617"/>
      <c r="G151" s="617"/>
      <c r="H151" s="617"/>
      <c r="I151" s="617"/>
      <c r="J151" s="617"/>
      <c r="K151" s="139" t="str">
        <f t="shared" si="6"/>
        <v/>
      </c>
    </row>
    <row r="152" spans="1:11" ht="27" x14ac:dyDescent="0.2">
      <c r="A152" s="729">
        <v>46</v>
      </c>
      <c r="B152" s="732" t="s">
        <v>113</v>
      </c>
      <c r="C152" s="779"/>
      <c r="D152" s="779"/>
      <c r="E152" s="617"/>
      <c r="F152" s="617"/>
      <c r="G152" s="617"/>
      <c r="H152" s="617"/>
      <c r="I152" s="617"/>
      <c r="J152" s="617"/>
      <c r="K152" s="139" t="str">
        <f t="shared" si="6"/>
        <v/>
      </c>
    </row>
    <row r="153" spans="1:11" ht="27" x14ac:dyDescent="0.2">
      <c r="A153" s="729">
        <v>47</v>
      </c>
      <c r="B153" s="732" t="s">
        <v>114</v>
      </c>
      <c r="C153" s="779"/>
      <c r="D153" s="779"/>
      <c r="E153" s="617"/>
      <c r="F153" s="617"/>
      <c r="G153" s="617"/>
      <c r="H153" s="617"/>
      <c r="I153" s="617"/>
      <c r="J153" s="617"/>
      <c r="K153" s="139" t="str">
        <f t="shared" si="6"/>
        <v/>
      </c>
    </row>
    <row r="154" spans="1:11" ht="12.75" customHeight="1" x14ac:dyDescent="0.2">
      <c r="A154" s="729">
        <v>48</v>
      </c>
      <c r="B154" s="732" t="s">
        <v>122</v>
      </c>
      <c r="C154" s="779"/>
      <c r="D154" s="779"/>
      <c r="E154" s="617"/>
      <c r="F154" s="617"/>
      <c r="G154" s="617"/>
      <c r="H154" s="617"/>
      <c r="I154" s="617"/>
      <c r="J154" s="617"/>
      <c r="K154" s="139" t="str">
        <f t="shared" si="6"/>
        <v/>
      </c>
    </row>
    <row r="155" spans="1:11" ht="13.5" customHeight="1" x14ac:dyDescent="0.2">
      <c r="A155" s="729">
        <v>49</v>
      </c>
      <c r="B155" s="732" t="s">
        <v>108</v>
      </c>
      <c r="C155" s="779"/>
      <c r="D155" s="779"/>
      <c r="E155" s="617"/>
      <c r="F155" s="617"/>
      <c r="G155" s="617"/>
      <c r="H155" s="617"/>
      <c r="I155" s="617"/>
      <c r="J155" s="617"/>
      <c r="K155" s="139" t="str">
        <f t="shared" si="6"/>
        <v/>
      </c>
    </row>
    <row r="156" spans="1:11" ht="54.75" customHeight="1" x14ac:dyDescent="0.2">
      <c r="A156" s="729">
        <v>50</v>
      </c>
      <c r="B156" s="730" t="s">
        <v>82</v>
      </c>
      <c r="C156" s="733">
        <f>SUM(C146:C155)</f>
        <v>0</v>
      </c>
      <c r="D156" s="733">
        <f>SUM(D146:D155)</f>
        <v>0</v>
      </c>
      <c r="E156" s="617"/>
      <c r="F156" s="617"/>
      <c r="G156" s="617"/>
      <c r="H156" s="617"/>
      <c r="I156" s="617"/>
      <c r="J156" s="617"/>
      <c r="K156" s="139" t="str">
        <f>IF(AND(D156&lt;&gt;H79,C156&lt;&gt;E79),"Check! Cell C156 and Cell D156 must equal totals in Part 1a (cells E79 and H79)",IF(D156&lt;&gt;H79,"Check! Cell D156 must equal total in Part 1a (cell H79)",IF(C156&lt;&gt;E79,"Check! Cell C156 must equal total in Part 1a (cell E79)","")))</f>
        <v/>
      </c>
    </row>
    <row r="157" spans="1:11" x14ac:dyDescent="0.2">
      <c r="A157" s="632"/>
      <c r="B157" s="728"/>
      <c r="C157" s="716"/>
      <c r="D157" s="716"/>
      <c r="E157" s="716"/>
      <c r="F157" s="716"/>
      <c r="G157" s="716"/>
      <c r="H157" s="665"/>
      <c r="I157" s="665"/>
      <c r="J157" s="617"/>
      <c r="K157" s="139" t="str">
        <f>IF(OR(C146="", C147="", C148="", C149="", C150="", C151="", C152="", C153="", C154="",C155="", D146="", D147="", D148="", D149="", D150="", D151="", D152="", D153="", D154="",D155=""),"Not all fields have been entered, please revisit Part 1E: Number of people setting a quit date and successful quitters by socio-economic classification","")</f>
        <v>Not all fields have been entered, please revisit Part 1E: Number of people setting a quit date and successful quitters by socio-economic classification</v>
      </c>
    </row>
    <row r="158" spans="1:11" x14ac:dyDescent="0.2">
      <c r="A158" s="617"/>
      <c r="B158" s="728" t="s">
        <v>51</v>
      </c>
      <c r="C158" s="716"/>
      <c r="D158" s="716"/>
      <c r="E158" s="716"/>
      <c r="F158" s="716"/>
      <c r="G158" s="716"/>
      <c r="H158" s="716"/>
      <c r="I158" s="626"/>
      <c r="J158" s="617"/>
      <c r="K158" s="139"/>
    </row>
    <row r="159" spans="1:11" ht="12.75" customHeight="1" x14ac:dyDescent="0.2">
      <c r="A159" s="632"/>
      <c r="B159" s="1125" t="s">
        <v>172</v>
      </c>
      <c r="C159" s="1125"/>
      <c r="D159" s="1125"/>
      <c r="E159" s="1125"/>
      <c r="F159" s="1125"/>
      <c r="G159" s="1125"/>
      <c r="H159" s="1125"/>
      <c r="I159" s="626"/>
      <c r="J159" s="617"/>
      <c r="K159" s="139"/>
    </row>
    <row r="160" spans="1:11" x14ac:dyDescent="0.2">
      <c r="A160" s="632"/>
      <c r="B160" s="1125" t="s">
        <v>173</v>
      </c>
      <c r="C160" s="1125"/>
      <c r="D160" s="1125"/>
      <c r="E160" s="1125"/>
      <c r="F160" s="1125"/>
      <c r="G160" s="1125"/>
      <c r="H160" s="1125"/>
      <c r="I160" s="626"/>
      <c r="J160" s="617"/>
      <c r="K160" s="139"/>
    </row>
    <row r="161" spans="1:11" ht="27" customHeight="1" x14ac:dyDescent="0.2">
      <c r="A161" s="632"/>
      <c r="B161" s="1125" t="s">
        <v>174</v>
      </c>
      <c r="C161" s="1125"/>
      <c r="D161" s="1125"/>
      <c r="E161" s="1125"/>
      <c r="F161" s="1125"/>
      <c r="G161" s="1125"/>
      <c r="H161" s="1125"/>
      <c r="I161" s="626"/>
      <c r="J161" s="617"/>
      <c r="K161" s="139"/>
    </row>
    <row r="162" spans="1:11" x14ac:dyDescent="0.2">
      <c r="A162" s="632"/>
      <c r="B162" s="728" t="s">
        <v>208</v>
      </c>
      <c r="C162" s="716"/>
      <c r="D162" s="716"/>
      <c r="E162" s="716"/>
      <c r="F162" s="716"/>
      <c r="G162" s="716"/>
      <c r="H162" s="665"/>
      <c r="I162" s="665"/>
      <c r="J162" s="617"/>
      <c r="K162" s="139"/>
    </row>
    <row r="163" spans="1:11" x14ac:dyDescent="0.2">
      <c r="A163" s="632"/>
      <c r="B163" s="1129"/>
      <c r="C163" s="1130"/>
      <c r="D163" s="1130"/>
      <c r="E163" s="1130"/>
      <c r="F163" s="1130"/>
      <c r="G163" s="1130"/>
      <c r="H163" s="1130"/>
      <c r="I163" s="626"/>
      <c r="J163" s="617"/>
      <c r="K163" s="139"/>
    </row>
    <row r="164" spans="1:11" x14ac:dyDescent="0.2">
      <c r="A164" s="632"/>
      <c r="B164" s="1130"/>
      <c r="C164" s="1130"/>
      <c r="D164" s="1130"/>
      <c r="E164" s="1130"/>
      <c r="F164" s="1130"/>
      <c r="G164" s="1130"/>
      <c r="H164" s="1130"/>
      <c r="I164" s="626"/>
      <c r="J164" s="617"/>
      <c r="K164" s="139"/>
    </row>
    <row r="165" spans="1:11" ht="27" customHeight="1" x14ac:dyDescent="0.2">
      <c r="A165" s="617"/>
      <c r="B165" s="1130"/>
      <c r="C165" s="1130"/>
      <c r="D165" s="1130"/>
      <c r="E165" s="1130"/>
      <c r="F165" s="1130"/>
      <c r="G165" s="1130"/>
      <c r="H165" s="1130"/>
      <c r="I165" s="626"/>
      <c r="J165" s="617"/>
      <c r="K165" s="139"/>
    </row>
    <row r="166" spans="1:11" x14ac:dyDescent="0.2">
      <c r="A166" s="617"/>
      <c r="B166" s="636"/>
      <c r="C166" s="636"/>
      <c r="D166" s="636"/>
      <c r="E166" s="636"/>
      <c r="F166" s="636"/>
      <c r="G166" s="636"/>
      <c r="H166" s="636"/>
      <c r="I166" s="734"/>
      <c r="J166" s="617"/>
      <c r="K166" s="139"/>
    </row>
    <row r="167" spans="1:11" x14ac:dyDescent="0.2">
      <c r="A167" s="617"/>
      <c r="B167" s="624"/>
      <c r="C167" s="617"/>
      <c r="D167" s="617"/>
      <c r="E167" s="617"/>
      <c r="F167" s="617"/>
      <c r="G167" s="617"/>
      <c r="H167" s="617"/>
      <c r="I167" s="617"/>
      <c r="J167" s="617"/>
      <c r="K167" s="139"/>
    </row>
    <row r="168" spans="1:11" ht="38.25" customHeight="1" x14ac:dyDescent="0.2">
      <c r="A168" s="617"/>
      <c r="B168" s="1120" t="s">
        <v>182</v>
      </c>
      <c r="C168" s="1128"/>
      <c r="D168" s="1128"/>
      <c r="E168" s="1128"/>
      <c r="F168" s="1128"/>
      <c r="G168" s="1128"/>
      <c r="H168" s="1128"/>
      <c r="I168" s="617"/>
      <c r="J168" s="617"/>
      <c r="K168" s="139"/>
    </row>
    <row r="169" spans="1:11" x14ac:dyDescent="0.2">
      <c r="A169" s="617"/>
      <c r="B169" s="624"/>
      <c r="C169" s="624"/>
      <c r="D169" s="735"/>
      <c r="E169" s="617"/>
      <c r="F169" s="617"/>
      <c r="G169" s="617"/>
      <c r="H169" s="617"/>
      <c r="I169" s="617"/>
      <c r="J169" s="617"/>
      <c r="K169" s="139"/>
    </row>
    <row r="170" spans="1:11" x14ac:dyDescent="0.2">
      <c r="A170" s="617"/>
      <c r="B170" s="624"/>
      <c r="C170" s="640" t="s">
        <v>85</v>
      </c>
      <c r="D170" s="640" t="s">
        <v>86</v>
      </c>
      <c r="E170" s="617"/>
      <c r="F170" s="617"/>
      <c r="G170" s="617"/>
      <c r="H170" s="617"/>
      <c r="I170" s="617"/>
      <c r="J170" s="617"/>
      <c r="K170" s="139"/>
    </row>
    <row r="171" spans="1:11" s="142" customFormat="1" ht="39" customHeight="1" x14ac:dyDescent="0.2">
      <c r="A171" s="736"/>
      <c r="B171" s="737"/>
      <c r="C171" s="738" t="s">
        <v>78</v>
      </c>
      <c r="D171" s="738" t="s">
        <v>79</v>
      </c>
      <c r="E171" s="739"/>
      <c r="F171" s="739"/>
      <c r="G171" s="739"/>
      <c r="H171" s="739"/>
      <c r="I171" s="739"/>
      <c r="J171" s="739"/>
      <c r="K171" s="154"/>
    </row>
    <row r="172" spans="1:11" x14ac:dyDescent="0.2">
      <c r="A172" s="617"/>
      <c r="B172" s="639"/>
      <c r="C172" s="740"/>
      <c r="D172" s="740"/>
      <c r="E172" s="617"/>
      <c r="F172" s="617"/>
      <c r="G172" s="617"/>
      <c r="H172" s="617"/>
      <c r="I172" s="617"/>
      <c r="J172" s="617"/>
      <c r="K172" s="139"/>
    </row>
    <row r="173" spans="1:11" ht="75.599999999999994" customHeight="1" x14ac:dyDescent="0.2">
      <c r="A173" s="729">
        <v>51</v>
      </c>
      <c r="B173" s="730" t="s">
        <v>184</v>
      </c>
      <c r="C173" s="779"/>
      <c r="D173" s="779"/>
      <c r="E173" s="741"/>
      <c r="F173" s="741"/>
      <c r="G173" s="617"/>
      <c r="H173" s="617"/>
      <c r="I173" s="617"/>
      <c r="J173" s="617"/>
      <c r="K173" s="139" t="str">
        <f t="shared" ref="K173:K182" si="7">IF(D173&gt;C173,CONCATENATE("Check! Cell D",ROW()&amp;" cannot be greater than C",ROW()),"")</f>
        <v/>
      </c>
    </row>
    <row r="174" spans="1:11" ht="64.900000000000006" customHeight="1" x14ac:dyDescent="0.2">
      <c r="A174" s="729">
        <v>52</v>
      </c>
      <c r="B174" s="730" t="s">
        <v>185</v>
      </c>
      <c r="C174" s="779"/>
      <c r="D174" s="779"/>
      <c r="E174" s="741"/>
      <c r="F174" s="741"/>
      <c r="G174" s="617"/>
      <c r="H174" s="617"/>
      <c r="I174" s="617"/>
      <c r="J174" s="617"/>
      <c r="K174" s="139" t="str">
        <f t="shared" si="7"/>
        <v/>
      </c>
    </row>
    <row r="175" spans="1:11" ht="48.6" customHeight="1" x14ac:dyDescent="0.2">
      <c r="A175" s="729">
        <v>53</v>
      </c>
      <c r="B175" s="730" t="s">
        <v>186</v>
      </c>
      <c r="C175" s="779"/>
      <c r="D175" s="779"/>
      <c r="E175" s="741"/>
      <c r="F175" s="741"/>
      <c r="G175" s="617"/>
      <c r="H175" s="617"/>
      <c r="I175" s="617"/>
      <c r="J175" s="617"/>
      <c r="K175" s="139" t="str">
        <f t="shared" si="7"/>
        <v/>
      </c>
    </row>
    <row r="176" spans="1:11" ht="52.9" customHeight="1" x14ac:dyDescent="0.2">
      <c r="A176" s="729">
        <v>54</v>
      </c>
      <c r="B176" s="730" t="s">
        <v>187</v>
      </c>
      <c r="C176" s="779"/>
      <c r="D176" s="779"/>
      <c r="E176" s="741"/>
      <c r="F176" s="741"/>
      <c r="G176" s="617"/>
      <c r="H176" s="617"/>
      <c r="I176" s="617"/>
      <c r="J176" s="617"/>
      <c r="K176" s="139" t="str">
        <f t="shared" si="7"/>
        <v/>
      </c>
    </row>
    <row r="177" spans="1:11" ht="90.6" customHeight="1" x14ac:dyDescent="0.2">
      <c r="A177" s="729">
        <v>55</v>
      </c>
      <c r="B177" s="730" t="s">
        <v>188</v>
      </c>
      <c r="C177" s="779"/>
      <c r="D177" s="779"/>
      <c r="E177" s="741"/>
      <c r="F177" s="741"/>
      <c r="G177" s="617"/>
      <c r="H177" s="617"/>
      <c r="I177" s="617"/>
      <c r="J177" s="709"/>
      <c r="K177" s="139" t="str">
        <f t="shared" si="7"/>
        <v/>
      </c>
    </row>
    <row r="178" spans="1:11" ht="132.6" customHeight="1" x14ac:dyDescent="0.2">
      <c r="A178" s="729">
        <v>56</v>
      </c>
      <c r="B178" s="730" t="s">
        <v>189</v>
      </c>
      <c r="C178" s="779"/>
      <c r="D178" s="779"/>
      <c r="E178" s="741"/>
      <c r="F178" s="741"/>
      <c r="G178" s="617"/>
      <c r="H178" s="617"/>
      <c r="I178" s="617"/>
      <c r="J178" s="709"/>
      <c r="K178" s="139" t="str">
        <f t="shared" si="7"/>
        <v/>
      </c>
    </row>
    <row r="179" spans="1:11" ht="158.44999999999999" customHeight="1" x14ac:dyDescent="0.2">
      <c r="A179" s="729">
        <v>57</v>
      </c>
      <c r="B179" s="730" t="s">
        <v>190</v>
      </c>
      <c r="C179" s="779"/>
      <c r="D179" s="779"/>
      <c r="E179" s="741"/>
      <c r="F179" s="741"/>
      <c r="G179" s="617"/>
      <c r="H179" s="617"/>
      <c r="I179" s="617"/>
      <c r="J179" s="617"/>
      <c r="K179" s="139" t="str">
        <f t="shared" si="7"/>
        <v/>
      </c>
    </row>
    <row r="180" spans="1:11" ht="88.9" customHeight="1" x14ac:dyDescent="0.2">
      <c r="A180" s="729">
        <v>58</v>
      </c>
      <c r="B180" s="730" t="s">
        <v>191</v>
      </c>
      <c r="C180" s="779"/>
      <c r="D180" s="779"/>
      <c r="E180" s="741"/>
      <c r="F180" s="741"/>
      <c r="G180" s="617"/>
      <c r="H180" s="617"/>
      <c r="I180" s="617"/>
      <c r="J180" s="617"/>
      <c r="K180" s="139" t="str">
        <f t="shared" si="7"/>
        <v/>
      </c>
    </row>
    <row r="181" spans="1:11" ht="119.45" customHeight="1" x14ac:dyDescent="0.2">
      <c r="A181" s="729">
        <v>59</v>
      </c>
      <c r="B181" s="730" t="s">
        <v>192</v>
      </c>
      <c r="C181" s="779"/>
      <c r="D181" s="779"/>
      <c r="E181" s="741"/>
      <c r="F181" s="741"/>
      <c r="G181" s="617"/>
      <c r="H181" s="617"/>
      <c r="I181" s="617"/>
      <c r="J181" s="617"/>
      <c r="K181" s="139" t="str">
        <f t="shared" si="7"/>
        <v/>
      </c>
    </row>
    <row r="182" spans="1:11" ht="66" customHeight="1" x14ac:dyDescent="0.2">
      <c r="A182" s="729">
        <v>60</v>
      </c>
      <c r="B182" s="730" t="s">
        <v>193</v>
      </c>
      <c r="C182" s="779"/>
      <c r="D182" s="779"/>
      <c r="E182" s="741"/>
      <c r="F182" s="741"/>
      <c r="G182" s="617"/>
      <c r="H182" s="617"/>
      <c r="I182" s="617"/>
      <c r="J182" s="617"/>
      <c r="K182" s="139" t="str">
        <f t="shared" si="7"/>
        <v/>
      </c>
    </row>
    <row r="183" spans="1:11" ht="54.75" customHeight="1" x14ac:dyDescent="0.2">
      <c r="A183" s="729">
        <v>61</v>
      </c>
      <c r="B183" s="730" t="s">
        <v>194</v>
      </c>
      <c r="C183" s="696">
        <f>SUM(C173:C182)</f>
        <v>0</v>
      </c>
      <c r="D183" s="696">
        <f>SUM(D173:D182)</f>
        <v>0</v>
      </c>
      <c r="E183" s="617"/>
      <c r="F183" s="712"/>
      <c r="G183" s="709"/>
      <c r="H183" s="709"/>
      <c r="I183" s="709"/>
      <c r="J183" s="709"/>
      <c r="K183" s="139" t="str">
        <f>IF(AND(D183&lt;&gt;H79,C183&lt;&gt;E79),"Check! Cell C183 and Cell D183 must equal totals in Part 1a (cells E79 and H79)",IF(D183&lt;&gt;H79,"Check! Cell D183 must equal total in Part 1a (cell H79)",IF(C183&lt;&gt;E79,"Check! Cell C183 must equal total in Part 1a (cell E79)","")))</f>
        <v/>
      </c>
    </row>
    <row r="184" spans="1:11" x14ac:dyDescent="0.2">
      <c r="A184" s="742"/>
      <c r="B184" s="1114" t="s">
        <v>51</v>
      </c>
      <c r="C184" s="1114"/>
      <c r="D184" s="1114"/>
      <c r="E184" s="1114"/>
      <c r="F184" s="1114"/>
      <c r="G184" s="1114"/>
      <c r="H184" s="1114"/>
      <c r="I184" s="743"/>
      <c r="J184" s="617"/>
      <c r="K184" s="139" t="str">
        <f>IF(OR(C173="", C174="", C175="", C176="", C177="", C178="", C179="", C180="", C181="", C182="", D173="", D174="", D175="", D176="", D177="", D178="", D179="", D180="", D181="", D182=""),"Not all fields have been entered, please revisit Part 1F: Number of people setting a quit date and successful quitters by pharmacotherapy treatment received","")</f>
        <v>Not all fields have been entered, please revisit Part 1F: Number of people setting a quit date and successful quitters by pharmacotherapy treatment received</v>
      </c>
    </row>
    <row r="185" spans="1:11" ht="228.75" customHeight="1" x14ac:dyDescent="0.2">
      <c r="A185" s="742"/>
      <c r="B185" s="1134" t="s">
        <v>228</v>
      </c>
      <c r="C185" s="1125"/>
      <c r="D185" s="1125"/>
      <c r="E185" s="1125"/>
      <c r="F185" s="1125"/>
      <c r="G185" s="1125"/>
      <c r="H185" s="1125"/>
      <c r="I185" s="743"/>
      <c r="J185" s="617"/>
    </row>
    <row r="186" spans="1:11" ht="12.75" customHeight="1" x14ac:dyDescent="0.2">
      <c r="A186" s="742"/>
      <c r="B186" s="664"/>
      <c r="C186" s="664"/>
      <c r="D186" s="664"/>
      <c r="E186" s="664"/>
      <c r="F186" s="664"/>
      <c r="G186" s="664"/>
      <c r="H186" s="664"/>
      <c r="I186" s="743"/>
      <c r="J186" s="617"/>
      <c r="K186" s="139"/>
    </row>
    <row r="187" spans="1:11" ht="12.75" customHeight="1" x14ac:dyDescent="0.2">
      <c r="A187" s="744"/>
      <c r="B187" s="664"/>
      <c r="C187" s="664"/>
      <c r="D187" s="664"/>
      <c r="E187" s="664"/>
      <c r="F187" s="664"/>
      <c r="G187" s="664"/>
      <c r="H187" s="664"/>
      <c r="I187" s="743"/>
      <c r="J187" s="745"/>
      <c r="K187" s="139"/>
    </row>
    <row r="188" spans="1:11" ht="12.75" customHeight="1" x14ac:dyDescent="0.2">
      <c r="A188" s="744"/>
      <c r="B188" s="664"/>
      <c r="C188" s="664"/>
      <c r="D188" s="664"/>
      <c r="E188" s="664"/>
      <c r="F188" s="664"/>
      <c r="G188" s="664"/>
      <c r="H188" s="664"/>
      <c r="I188" s="743"/>
      <c r="J188" s="745"/>
      <c r="K188" s="139"/>
    </row>
    <row r="189" spans="1:11" ht="12.75" customHeight="1" x14ac:dyDescent="0.2">
      <c r="A189" s="742"/>
      <c r="B189" s="664"/>
      <c r="C189" s="664"/>
      <c r="D189" s="664"/>
      <c r="E189" s="664"/>
      <c r="F189" s="664"/>
      <c r="G189" s="664"/>
      <c r="H189" s="664"/>
      <c r="I189" s="743"/>
      <c r="J189" s="617"/>
      <c r="K189" s="139"/>
    </row>
    <row r="190" spans="1:11" ht="12.75" customHeight="1" x14ac:dyDescent="0.2">
      <c r="A190" s="617"/>
      <c r="B190" s="1135"/>
      <c r="C190" s="1135"/>
      <c r="D190" s="1135"/>
      <c r="E190" s="1135"/>
      <c r="F190" s="1135"/>
      <c r="G190" s="1135"/>
      <c r="H190" s="1135"/>
      <c r="I190" s="734"/>
      <c r="J190" s="617"/>
      <c r="K190" s="139"/>
    </row>
    <row r="191" spans="1:11" x14ac:dyDescent="0.2">
      <c r="A191" s="617"/>
      <c r="B191" s="734"/>
      <c r="C191" s="734"/>
      <c r="D191" s="734"/>
      <c r="E191" s="734"/>
      <c r="F191" s="734"/>
      <c r="G191" s="734"/>
      <c r="H191" s="734"/>
      <c r="I191" s="734"/>
      <c r="J191" s="617"/>
      <c r="K191" s="139"/>
    </row>
    <row r="192" spans="1:11" ht="12.75" customHeight="1" x14ac:dyDescent="0.2">
      <c r="A192" s="617"/>
      <c r="B192" s="1131" t="s">
        <v>181</v>
      </c>
      <c r="C192" s="1131"/>
      <c r="D192" s="1131"/>
      <c r="E192" s="1131"/>
      <c r="F192" s="1131"/>
      <c r="G192" s="1131"/>
      <c r="H192" s="1131"/>
      <c r="I192" s="746"/>
      <c r="J192" s="617"/>
      <c r="K192" s="139"/>
    </row>
    <row r="193" spans="1:11" x14ac:dyDescent="0.2">
      <c r="A193" s="617"/>
      <c r="B193" s="734"/>
      <c r="C193" s="734"/>
      <c r="D193" s="640" t="s">
        <v>87</v>
      </c>
      <c r="E193" s="640" t="s">
        <v>92</v>
      </c>
      <c r="F193" s="734"/>
      <c r="G193" s="1136" t="s">
        <v>93</v>
      </c>
      <c r="H193" s="1137"/>
      <c r="I193" s="747"/>
      <c r="J193" s="617"/>
      <c r="K193" s="139"/>
    </row>
    <row r="194" spans="1:11" s="143" customFormat="1" ht="60.75" customHeight="1" x14ac:dyDescent="0.2">
      <c r="A194" s="748"/>
      <c r="B194" s="1138"/>
      <c r="C194" s="1139"/>
      <c r="D194" s="749" t="s">
        <v>78</v>
      </c>
      <c r="E194" s="749" t="s">
        <v>79</v>
      </c>
      <c r="F194" s="750"/>
      <c r="G194" s="1140" t="s">
        <v>105</v>
      </c>
      <c r="H194" s="1141"/>
      <c r="I194" s="751"/>
      <c r="J194" s="748"/>
      <c r="K194" s="155"/>
    </row>
    <row r="195" spans="1:11" x14ac:dyDescent="0.2">
      <c r="A195" s="617"/>
      <c r="B195" s="752"/>
      <c r="C195" s="752"/>
      <c r="D195" s="752"/>
      <c r="E195" s="734"/>
      <c r="F195" s="734"/>
      <c r="G195" s="734"/>
      <c r="H195" s="734"/>
      <c r="I195" s="734"/>
      <c r="J195" s="617"/>
      <c r="K195" s="139"/>
    </row>
    <row r="196" spans="1:11" ht="60" customHeight="1" x14ac:dyDescent="0.2">
      <c r="A196" s="729">
        <v>62</v>
      </c>
      <c r="B196" s="1132" t="s">
        <v>123</v>
      </c>
      <c r="C196" s="1133"/>
      <c r="D196" s="779"/>
      <c r="E196" s="779"/>
      <c r="F196" s="753"/>
      <c r="G196" s="980"/>
      <c r="H196" s="1024"/>
      <c r="I196" s="754"/>
      <c r="J196" s="775"/>
      <c r="K196" s="134" t="str">
        <f t="shared" ref="K196:K201" si="8">IF(OR(D196="", D196=0, E196=""),"",IF(AND(OR(((E196/D196)*100)&lt;35,((E196/D196)*100)&gt;70),D196&gt;=20,G196=""),CONCATENATE("Check! Quit rate is "&amp;(ROUND((E196/D196)*100,0))&amp;"% which is outside of the expected range (35% to 70%). Please correct or enter an exception reason in G",ROW()),""))</f>
        <v/>
      </c>
    </row>
    <row r="197" spans="1:11" ht="60" customHeight="1" x14ac:dyDescent="0.2">
      <c r="A197" s="729">
        <v>63</v>
      </c>
      <c r="B197" s="1132" t="s">
        <v>89</v>
      </c>
      <c r="C197" s="1133"/>
      <c r="D197" s="779"/>
      <c r="E197" s="779"/>
      <c r="F197" s="753"/>
      <c r="G197" s="980"/>
      <c r="H197" s="981"/>
      <c r="I197" s="754"/>
      <c r="J197" s="775"/>
      <c r="K197" s="134" t="str">
        <f t="shared" si="8"/>
        <v/>
      </c>
    </row>
    <row r="198" spans="1:11" ht="60" customHeight="1" x14ac:dyDescent="0.2">
      <c r="A198" s="729">
        <v>64</v>
      </c>
      <c r="B198" s="1132" t="s">
        <v>90</v>
      </c>
      <c r="C198" s="1133"/>
      <c r="D198" s="779"/>
      <c r="E198" s="779"/>
      <c r="F198" s="753"/>
      <c r="G198" s="980"/>
      <c r="H198" s="981"/>
      <c r="I198" s="754"/>
      <c r="J198" s="775"/>
      <c r="K198" s="134" t="str">
        <f t="shared" si="8"/>
        <v/>
      </c>
    </row>
    <row r="199" spans="1:11" ht="60" customHeight="1" x14ac:dyDescent="0.2">
      <c r="A199" s="729">
        <v>65</v>
      </c>
      <c r="B199" s="1132" t="s">
        <v>102</v>
      </c>
      <c r="C199" s="1133"/>
      <c r="D199" s="779"/>
      <c r="E199" s="779"/>
      <c r="F199" s="753"/>
      <c r="G199" s="980"/>
      <c r="H199" s="981"/>
      <c r="I199" s="754"/>
      <c r="J199" s="775"/>
      <c r="K199" s="134" t="str">
        <f t="shared" si="8"/>
        <v/>
      </c>
    </row>
    <row r="200" spans="1:11" ht="60" customHeight="1" x14ac:dyDescent="0.2">
      <c r="A200" s="729">
        <v>66</v>
      </c>
      <c r="B200" s="1132" t="s">
        <v>103</v>
      </c>
      <c r="C200" s="1133"/>
      <c r="D200" s="779"/>
      <c r="E200" s="779"/>
      <c r="F200" s="753"/>
      <c r="G200" s="980"/>
      <c r="H200" s="981"/>
      <c r="I200" s="754"/>
      <c r="J200" s="775"/>
      <c r="K200" s="134" t="str">
        <f t="shared" si="8"/>
        <v/>
      </c>
    </row>
    <row r="201" spans="1:11" ht="60" customHeight="1" x14ac:dyDescent="0.2">
      <c r="A201" s="729">
        <v>67</v>
      </c>
      <c r="B201" s="1132" t="s">
        <v>101</v>
      </c>
      <c r="C201" s="1133"/>
      <c r="D201" s="779"/>
      <c r="E201" s="779"/>
      <c r="F201" s="753"/>
      <c r="G201" s="980"/>
      <c r="H201" s="981"/>
      <c r="I201" s="754"/>
      <c r="J201" s="775"/>
      <c r="K201" s="134" t="str">
        <f t="shared" si="8"/>
        <v/>
      </c>
    </row>
    <row r="202" spans="1:11" x14ac:dyDescent="0.2">
      <c r="A202" s="617"/>
      <c r="B202" s="734"/>
      <c r="C202" s="734"/>
      <c r="D202" s="755"/>
      <c r="E202" s="755"/>
      <c r="F202" s="753"/>
      <c r="G202" s="734"/>
      <c r="H202" s="734"/>
      <c r="I202" s="734"/>
      <c r="J202" s="775"/>
      <c r="K202" s="895"/>
    </row>
    <row r="203" spans="1:11" x14ac:dyDescent="0.2">
      <c r="A203" s="617"/>
      <c r="B203" s="756" t="s">
        <v>91</v>
      </c>
      <c r="C203" s="734"/>
      <c r="D203" s="755"/>
      <c r="E203" s="755"/>
      <c r="F203" s="753"/>
      <c r="G203" s="734"/>
      <c r="H203" s="734"/>
      <c r="I203" s="734"/>
      <c r="J203" s="775"/>
      <c r="K203" s="895"/>
    </row>
    <row r="204" spans="1:11" ht="60" customHeight="1" x14ac:dyDescent="0.2">
      <c r="A204" s="729">
        <v>68</v>
      </c>
      <c r="B204" s="988"/>
      <c r="C204" s="989"/>
      <c r="D204" s="778"/>
      <c r="E204" s="778"/>
      <c r="F204" s="753"/>
      <c r="G204" s="980"/>
      <c r="H204" s="981"/>
      <c r="I204" s="754"/>
      <c r="J204" s="775"/>
      <c r="K204" s="896" t="str">
        <f>IF(AND(OR(D204&lt;&gt;"", E204&lt;&gt;""),B204=""),CONCATENATE("Please enter an intervention setting in B",ROW()),IF(OR(D204="", D204=0, E204=""),"", IF(AND(OR(((E204/D204)*100)&lt;35,((E204/D204)*100)&gt;70),D204&gt;=20,G204=""),CONCATENATE("Check! Quit rate is "&amp;(ROUND((E204/D204)*100,0))&amp;"% which is outside of the expected range (35% to 70%). Please correct or enter an exception reason in G",ROW()),"")))</f>
        <v/>
      </c>
    </row>
    <row r="205" spans="1:11" ht="60" customHeight="1" x14ac:dyDescent="0.2">
      <c r="A205" s="729">
        <v>69</v>
      </c>
      <c r="B205" s="988"/>
      <c r="C205" s="989"/>
      <c r="D205" s="778"/>
      <c r="E205" s="778"/>
      <c r="F205" s="753"/>
      <c r="G205" s="980"/>
      <c r="H205" s="981"/>
      <c r="I205" s="754"/>
      <c r="J205" s="775"/>
      <c r="K205" s="896" t="str">
        <f>IF(AND(OR(D205&lt;&gt;"", E205&lt;&gt;""),B205=""),CONCATENATE("Please enter an intervention setting in B",ROW()),IF(OR(D205="", D205=0, E205=""),"", IF(AND(OR(((E205/D205)*100)&lt;35,((E205/D205)*100)&gt;70),D205&gt;=20,G205=""),CONCATENATE("Check! Quit rate is "&amp;(ROUND((E205/D205)*100,0))&amp;"% which is outside of the expected range (35% to 70%). Please correct or enter an exception reason in G",ROW()),"")))</f>
        <v/>
      </c>
    </row>
    <row r="206" spans="1:11" ht="60" customHeight="1" x14ac:dyDescent="0.2">
      <c r="A206" s="729">
        <v>70</v>
      </c>
      <c r="B206" s="988"/>
      <c r="C206" s="989"/>
      <c r="D206" s="778"/>
      <c r="E206" s="778"/>
      <c r="F206" s="753"/>
      <c r="G206" s="980"/>
      <c r="H206" s="981"/>
      <c r="I206" s="754"/>
      <c r="J206" s="775"/>
      <c r="K206" s="896" t="str">
        <f>IF(AND(OR(D206&lt;&gt;"", E206&lt;&gt;""),B206=""),CONCATENATE("Please enter an intervention setting in B",ROW()),IF(OR(D206="", D206=0, E206=""),"", IF(AND(OR(((E206/D206)*100)&lt;35,((E206/D206)*100)&gt;70),D206&gt;=20,G206=""),CONCATENATE("Check! Quit rate is "&amp;(ROUND((E206/D206)*100,0))&amp;"% which is outside of the expected range (35% to 70%). Please correct or enter an exception reason in G",ROW()),"")))</f>
        <v/>
      </c>
    </row>
    <row r="207" spans="1:11" ht="41.25" customHeight="1" x14ac:dyDescent="0.2">
      <c r="A207" s="729">
        <v>71</v>
      </c>
      <c r="B207" s="1144" t="s">
        <v>82</v>
      </c>
      <c r="C207" s="1144"/>
      <c r="D207" s="757">
        <f>SUM(D206+D205+D204+D201+D200+D199+D198+D197+D196)</f>
        <v>0</v>
      </c>
      <c r="E207" s="757">
        <f>SUM(E206+E205+E204+E201+E200+E199+E198+E197+E196)</f>
        <v>0</v>
      </c>
      <c r="F207" s="734"/>
      <c r="G207" s="758"/>
      <c r="H207" s="758"/>
      <c r="I207" s="734"/>
      <c r="J207" s="775"/>
      <c r="K207" s="139" t="str">
        <f>IF(AND(E207&lt;&gt;H79,D207&lt;&gt;E79),"Check! Cell D207 and Cell E207 must equal totals in Part 1a (cells E79 and H79)",IF(E207&lt;&gt;H79,"Check! Cell E207 must equal total in Part 1a (cell H79)",IF(D207&lt;&gt;E79,"Check! Cell D207 must equal total in Part 1a (cell E79)","")))</f>
        <v/>
      </c>
    </row>
    <row r="208" spans="1:11" x14ac:dyDescent="0.2">
      <c r="A208" s="617"/>
      <c r="B208" s="848" t="s">
        <v>51</v>
      </c>
      <c r="C208" s="892"/>
      <c r="D208" s="892"/>
      <c r="E208" s="892"/>
      <c r="F208" s="892"/>
      <c r="G208" s="892"/>
      <c r="H208" s="892"/>
      <c r="I208" s="734"/>
      <c r="J208" s="776"/>
      <c r="K208" s="139" t="str">
        <f>IF(OR(D196="", D197="", D198="", D199="", D200="", D201="", E196="", E197="", E198="", E199="", E200="", E201=""),"Not all fields have been entered, please revisit Part 1G: Number of people setting a quit date and successful quitters by intervention type","")</f>
        <v>Not all fields have been entered, please revisit Part 1G: Number of people setting a quit date and successful quitters by intervention type</v>
      </c>
    </row>
    <row r="209" spans="1:11" ht="57" customHeight="1" x14ac:dyDescent="0.2">
      <c r="A209" s="617"/>
      <c r="B209" s="1145" t="s">
        <v>176</v>
      </c>
      <c r="C209" s="1146"/>
      <c r="D209" s="1146"/>
      <c r="E209" s="1146"/>
      <c r="F209" s="1146"/>
      <c r="G209" s="1146"/>
      <c r="H209" s="1146"/>
      <c r="I209" s="626"/>
      <c r="J209" s="776"/>
      <c r="K209" s="139"/>
    </row>
    <row r="210" spans="1:11" ht="12.75" customHeight="1" x14ac:dyDescent="0.2">
      <c r="A210" s="617"/>
      <c r="B210" s="759"/>
      <c r="C210" s="664"/>
      <c r="D210" s="664"/>
      <c r="E210" s="664"/>
      <c r="F210" s="664"/>
      <c r="G210" s="664"/>
      <c r="H210" s="664"/>
      <c r="I210" s="626"/>
      <c r="J210" s="776"/>
      <c r="K210" s="139"/>
    </row>
    <row r="211" spans="1:11" x14ac:dyDescent="0.2">
      <c r="A211" s="617"/>
      <c r="B211" s="1135"/>
      <c r="C211" s="1135"/>
      <c r="D211" s="1135"/>
      <c r="E211" s="1135"/>
      <c r="F211" s="1135"/>
      <c r="G211" s="1135"/>
      <c r="H211" s="1135"/>
      <c r="I211" s="734"/>
      <c r="J211" s="776"/>
      <c r="K211" s="139"/>
    </row>
    <row r="212" spans="1:11" x14ac:dyDescent="0.2">
      <c r="A212" s="617"/>
      <c r="B212" s="755"/>
      <c r="C212" s="734"/>
      <c r="D212" s="734"/>
      <c r="E212" s="734"/>
      <c r="F212" s="734"/>
      <c r="G212" s="734"/>
      <c r="H212" s="734"/>
      <c r="I212" s="734"/>
      <c r="J212" s="776"/>
      <c r="K212" s="139"/>
    </row>
    <row r="213" spans="1:11" ht="12.75" customHeight="1" x14ac:dyDescent="0.2">
      <c r="A213" s="617"/>
      <c r="B213" s="1131" t="s">
        <v>183</v>
      </c>
      <c r="C213" s="1131"/>
      <c r="D213" s="1131"/>
      <c r="E213" s="1131"/>
      <c r="F213" s="1131"/>
      <c r="G213" s="1131"/>
      <c r="H213" s="1131"/>
      <c r="I213" s="746"/>
      <c r="J213" s="776"/>
      <c r="K213" s="139"/>
    </row>
    <row r="214" spans="1:11" x14ac:dyDescent="0.2">
      <c r="A214" s="617"/>
      <c r="B214" s="734"/>
      <c r="C214" s="620"/>
      <c r="D214" s="640" t="s">
        <v>94</v>
      </c>
      <c r="E214" s="640" t="s">
        <v>96</v>
      </c>
      <c r="F214" s="760"/>
      <c r="G214" s="1136" t="s">
        <v>100</v>
      </c>
      <c r="H214" s="1147"/>
      <c r="I214" s="747"/>
      <c r="J214" s="776"/>
      <c r="K214" s="139"/>
    </row>
    <row r="215" spans="1:11" ht="61.5" customHeight="1" x14ac:dyDescent="0.2">
      <c r="A215" s="617"/>
      <c r="B215" s="1142"/>
      <c r="C215" s="1143"/>
      <c r="D215" s="645" t="s">
        <v>78</v>
      </c>
      <c r="E215" s="645" t="s">
        <v>79</v>
      </c>
      <c r="F215" s="734"/>
      <c r="G215" s="1140" t="s">
        <v>105</v>
      </c>
      <c r="H215" s="1141"/>
      <c r="I215" s="761"/>
      <c r="J215" s="776"/>
      <c r="K215" s="139"/>
    </row>
    <row r="216" spans="1:11" x14ac:dyDescent="0.2">
      <c r="A216" s="617"/>
      <c r="B216" s="734"/>
      <c r="C216" s="734"/>
      <c r="D216" s="734"/>
      <c r="E216" s="734"/>
      <c r="F216" s="734"/>
      <c r="G216" s="734"/>
      <c r="H216" s="734"/>
      <c r="I216" s="734"/>
      <c r="J216" s="776"/>
      <c r="K216" s="139"/>
    </row>
    <row r="217" spans="1:11" ht="60" customHeight="1" x14ac:dyDescent="0.2">
      <c r="A217" s="729">
        <v>72</v>
      </c>
      <c r="B217" s="1132" t="s">
        <v>195</v>
      </c>
      <c r="C217" s="1133"/>
      <c r="D217" s="779"/>
      <c r="E217" s="779"/>
      <c r="F217" s="753"/>
      <c r="G217" s="980"/>
      <c r="H217" s="981"/>
      <c r="I217" s="754"/>
      <c r="J217" s="775"/>
      <c r="K217" s="134" t="str">
        <f>IF(OR(D217="", D217=0, E217=""),"",IF(AND(OR(((E217/D217)*100)&lt;35,((E217/D217)*100)&gt;70),D217&gt;=20,G217=""),CONCATENATE("Check! Quit rate is "&amp;(ROUND((E217/D217)*100,0))&amp;"% which is outside of the expected range (35% to 70%). Please correct or enter an exception reason in G",ROW()),""))</f>
        <v/>
      </c>
    </row>
    <row r="218" spans="1:11" ht="75" customHeight="1" x14ac:dyDescent="0.2">
      <c r="A218" s="729">
        <v>73</v>
      </c>
      <c r="B218" s="1132" t="s">
        <v>196</v>
      </c>
      <c r="C218" s="1133"/>
      <c r="D218" s="779"/>
      <c r="E218" s="779"/>
      <c r="F218" s="753"/>
      <c r="G218" s="980"/>
      <c r="H218" s="981"/>
      <c r="I218" s="754"/>
      <c r="J218" s="775"/>
      <c r="K218" s="134" t="str">
        <f t="shared" ref="K218:K230" si="9">IF(OR(D218="", D218=0, E218=""),"",IF(AND(OR(((E218/D218)*100)&lt;35,((E218/D218)*100)&gt;70),D218&gt;=20,G218=""),CONCATENATE("Check! Quit rate is "&amp;(ROUND((E218/D218)*100,0))&amp;"% which is outside of the expected range (35% to 70%). Please correct or enter an exception reason in G",ROW()),""))</f>
        <v/>
      </c>
    </row>
    <row r="219" spans="1:11" ht="60" customHeight="1" x14ac:dyDescent="0.2">
      <c r="A219" s="729">
        <v>74</v>
      </c>
      <c r="B219" s="1132" t="s">
        <v>197</v>
      </c>
      <c r="C219" s="1133"/>
      <c r="D219" s="779"/>
      <c r="E219" s="779"/>
      <c r="F219" s="753"/>
      <c r="G219" s="980"/>
      <c r="H219" s="981"/>
      <c r="I219" s="754"/>
      <c r="J219" s="775"/>
      <c r="K219" s="134" t="str">
        <f t="shared" si="9"/>
        <v/>
      </c>
    </row>
    <row r="220" spans="1:11" ht="60" customHeight="1" x14ac:dyDescent="0.2">
      <c r="A220" s="729">
        <v>75</v>
      </c>
      <c r="B220" s="1132" t="s">
        <v>198</v>
      </c>
      <c r="C220" s="1133"/>
      <c r="D220" s="779"/>
      <c r="E220" s="779"/>
      <c r="F220" s="753"/>
      <c r="G220" s="980"/>
      <c r="H220" s="981"/>
      <c r="I220" s="754"/>
      <c r="J220" s="775"/>
      <c r="K220" s="134" t="str">
        <f t="shared" si="9"/>
        <v/>
      </c>
    </row>
    <row r="221" spans="1:11" ht="60" customHeight="1" x14ac:dyDescent="0.2">
      <c r="A221" s="729">
        <v>76</v>
      </c>
      <c r="B221" s="1132" t="s">
        <v>199</v>
      </c>
      <c r="C221" s="1133"/>
      <c r="D221" s="779"/>
      <c r="E221" s="779"/>
      <c r="F221" s="753"/>
      <c r="G221" s="980"/>
      <c r="H221" s="981"/>
      <c r="I221" s="754"/>
      <c r="J221" s="775"/>
      <c r="K221" s="134" t="str">
        <f t="shared" si="9"/>
        <v/>
      </c>
    </row>
    <row r="222" spans="1:11" ht="60" customHeight="1" x14ac:dyDescent="0.2">
      <c r="A222" s="729">
        <v>77</v>
      </c>
      <c r="B222" s="1132" t="s">
        <v>200</v>
      </c>
      <c r="C222" s="1133"/>
      <c r="D222" s="779"/>
      <c r="E222" s="779"/>
      <c r="F222" s="753"/>
      <c r="G222" s="980"/>
      <c r="H222" s="981"/>
      <c r="I222" s="754"/>
      <c r="J222" s="775"/>
      <c r="K222" s="134" t="str">
        <f t="shared" si="9"/>
        <v/>
      </c>
    </row>
    <row r="223" spans="1:11" ht="60" customHeight="1" x14ac:dyDescent="0.2">
      <c r="A223" s="729">
        <v>78</v>
      </c>
      <c r="B223" s="1132" t="s">
        <v>201</v>
      </c>
      <c r="C223" s="1133"/>
      <c r="D223" s="779"/>
      <c r="E223" s="779"/>
      <c r="F223" s="753"/>
      <c r="G223" s="980"/>
      <c r="H223" s="981"/>
      <c r="I223" s="754"/>
      <c r="J223" s="775"/>
      <c r="K223" s="134" t="str">
        <f t="shared" si="9"/>
        <v/>
      </c>
    </row>
    <row r="224" spans="1:11" ht="60" customHeight="1" x14ac:dyDescent="0.2">
      <c r="A224" s="729">
        <v>79</v>
      </c>
      <c r="B224" s="1132" t="s">
        <v>202</v>
      </c>
      <c r="C224" s="1133"/>
      <c r="D224" s="779"/>
      <c r="E224" s="779"/>
      <c r="F224" s="753"/>
      <c r="G224" s="980"/>
      <c r="H224" s="981"/>
      <c r="I224" s="754"/>
      <c r="J224" s="775"/>
      <c r="K224" s="134" t="str">
        <f t="shared" si="9"/>
        <v/>
      </c>
    </row>
    <row r="225" spans="1:11" ht="60" customHeight="1" x14ac:dyDescent="0.2">
      <c r="A225" s="729">
        <v>80</v>
      </c>
      <c r="B225" s="1132" t="s">
        <v>203</v>
      </c>
      <c r="C225" s="1133"/>
      <c r="D225" s="779"/>
      <c r="E225" s="779"/>
      <c r="F225" s="753"/>
      <c r="G225" s="980"/>
      <c r="H225" s="981"/>
      <c r="I225" s="754"/>
      <c r="J225" s="775"/>
      <c r="K225" s="134" t="str">
        <f t="shared" si="9"/>
        <v/>
      </c>
    </row>
    <row r="226" spans="1:11" ht="60" customHeight="1" x14ac:dyDescent="0.2">
      <c r="A226" s="729">
        <v>81</v>
      </c>
      <c r="B226" s="1132" t="s">
        <v>204</v>
      </c>
      <c r="C226" s="1133"/>
      <c r="D226" s="779"/>
      <c r="E226" s="779"/>
      <c r="F226" s="753"/>
      <c r="G226" s="980"/>
      <c r="H226" s="981"/>
      <c r="I226" s="754"/>
      <c r="J226" s="775" t="b">
        <v>1</v>
      </c>
      <c r="K226" s="134" t="str">
        <f t="shared" si="9"/>
        <v/>
      </c>
    </row>
    <row r="227" spans="1:11" ht="60" customHeight="1" x14ac:dyDescent="0.2">
      <c r="A227" s="729">
        <v>82</v>
      </c>
      <c r="B227" s="1132" t="s">
        <v>205</v>
      </c>
      <c r="C227" s="1133"/>
      <c r="D227" s="779"/>
      <c r="E227" s="779"/>
      <c r="F227" s="753"/>
      <c r="G227" s="980"/>
      <c r="H227" s="981"/>
      <c r="I227" s="754"/>
      <c r="J227" s="775"/>
      <c r="K227" s="134" t="str">
        <f t="shared" si="9"/>
        <v/>
      </c>
    </row>
    <row r="228" spans="1:11" ht="60" customHeight="1" x14ac:dyDescent="0.2">
      <c r="A228" s="729">
        <v>83</v>
      </c>
      <c r="B228" s="1132" t="s">
        <v>206</v>
      </c>
      <c r="C228" s="1133"/>
      <c r="D228" s="779"/>
      <c r="E228" s="779"/>
      <c r="F228" s="753"/>
      <c r="G228" s="980"/>
      <c r="H228" s="981"/>
      <c r="I228" s="754"/>
      <c r="J228" s="775"/>
      <c r="K228" s="134" t="str">
        <f t="shared" si="9"/>
        <v/>
      </c>
    </row>
    <row r="229" spans="1:11" ht="60" customHeight="1" x14ac:dyDescent="0.2">
      <c r="A229" s="729">
        <v>84</v>
      </c>
      <c r="B229" s="1132" t="s">
        <v>207</v>
      </c>
      <c r="C229" s="1133"/>
      <c r="D229" s="779"/>
      <c r="E229" s="779"/>
      <c r="F229" s="753"/>
      <c r="G229" s="980"/>
      <c r="H229" s="981"/>
      <c r="I229" s="754"/>
      <c r="J229" s="775"/>
      <c r="K229" s="134" t="str">
        <f>IF(OR(D229="", D229=0, E229=""),"",IF(AND(OR(((E229/D229)*100)&lt;35,((E229/D229)*100)&gt;70),D229&gt;=20,G229=""),CONCATENATE("Check! Quit rate is "&amp;(ROUND((E229/D229)*100,0))&amp;"% which is outside of the expected range (35% to 70%). Please correct or enter an exception reason in G",ROW()),""))</f>
        <v/>
      </c>
    </row>
    <row r="230" spans="1:11" x14ac:dyDescent="0.2">
      <c r="A230" s="617"/>
      <c r="B230" s="734"/>
      <c r="C230" s="734"/>
      <c r="D230" s="762"/>
      <c r="E230" s="762"/>
      <c r="F230" s="763"/>
      <c r="G230" s="752"/>
      <c r="H230" s="734"/>
      <c r="I230" s="734"/>
      <c r="J230" s="775"/>
      <c r="K230" s="134" t="str">
        <f t="shared" si="9"/>
        <v/>
      </c>
    </row>
    <row r="231" spans="1:11" x14ac:dyDescent="0.2">
      <c r="A231" s="617"/>
      <c r="B231" s="756" t="s">
        <v>91</v>
      </c>
      <c r="C231" s="756"/>
      <c r="D231" s="762"/>
      <c r="E231" s="762"/>
      <c r="F231" s="763"/>
      <c r="G231" s="752"/>
      <c r="H231" s="734"/>
      <c r="I231" s="734"/>
      <c r="J231" s="775"/>
      <c r="K231" s="897"/>
    </row>
    <row r="232" spans="1:11" ht="60" customHeight="1" x14ac:dyDescent="0.2">
      <c r="A232" s="729">
        <v>85</v>
      </c>
      <c r="B232" s="988"/>
      <c r="C232" s="989"/>
      <c r="D232" s="778"/>
      <c r="E232" s="778"/>
      <c r="F232" s="753"/>
      <c r="G232" s="980"/>
      <c r="H232" s="981"/>
      <c r="I232" s="754"/>
      <c r="J232" s="775"/>
      <c r="K232" s="896" t="str">
        <f>IF(AND(OR(D232&lt;&gt;"", E232&lt;&gt;""),B232=""),CONCATENATE("Please enter an intervention setting in B",ROW()),IF(OR(D232="", D232=0, E232=""),"", IF(AND(OR(((E232/D232)*100)&lt;35,((E232/D232)*100)&gt;70),D232&gt;=20,G232=""),CONCATENATE("Check! Quit rate is "&amp;(ROUND((E232/D232)*100,0))&amp;"% which is outside of the expected range (35% to 70%). Please correct or enter an exception reason in G",ROW()),"")))</f>
        <v/>
      </c>
    </row>
    <row r="233" spans="1:11" ht="60" customHeight="1" x14ac:dyDescent="0.2">
      <c r="A233" s="729">
        <v>86</v>
      </c>
      <c r="B233" s="988"/>
      <c r="C233" s="989"/>
      <c r="D233" s="778"/>
      <c r="E233" s="778"/>
      <c r="F233" s="753"/>
      <c r="G233" s="980"/>
      <c r="H233" s="981"/>
      <c r="I233" s="754"/>
      <c r="J233" s="775"/>
      <c r="K233" s="896" t="str">
        <f>IF(AND(OR(D233&lt;&gt;"", E233&lt;&gt;""),B233=""),CONCATENATE("Please enter an intervention setting in B",ROW()),IF(OR(D233="", D233=0, E233=""),"", IF(AND(OR(((E233/D233)*100)&lt;35,((E233/D233)*100)&gt;70),D233&gt;=20,G233=""),CONCATENATE("Check! Quit rate is "&amp;(ROUND((E233/D233)*100,0))&amp;"% which is outside of the expected range (35% to 70%). Please correct or enter an exception reason in G",ROW()),"")))</f>
        <v/>
      </c>
    </row>
    <row r="234" spans="1:11" ht="60" customHeight="1" x14ac:dyDescent="0.2">
      <c r="A234" s="729">
        <v>87</v>
      </c>
      <c r="B234" s="988"/>
      <c r="C234" s="989"/>
      <c r="D234" s="778"/>
      <c r="E234" s="778"/>
      <c r="F234" s="753"/>
      <c r="G234" s="980"/>
      <c r="H234" s="981"/>
      <c r="I234" s="754"/>
      <c r="J234" s="775"/>
      <c r="K234" s="896" t="str">
        <f>IF(AND(OR(D234&lt;&gt;"", E234&lt;&gt;""),B234=""),CONCATENATE("Please enter an intervention setting in B",ROW()),IF(OR(D234="", D234=0, E234=""),"", IF(AND(OR(((E234/D234)*100)&lt;35,((E234/D234)*100)&gt;70),D234&gt;=20,G234=""),CONCATENATE("Check! Quit rate is "&amp;(ROUND((E234/D234)*100,0))&amp;"% which is outside of the expected range (35% to 70%). Please correct or enter an exception reason in G",ROW()),"")))</f>
        <v/>
      </c>
    </row>
    <row r="235" spans="1:11" ht="42" customHeight="1" x14ac:dyDescent="0.2">
      <c r="A235" s="729">
        <v>88</v>
      </c>
      <c r="B235" s="1149" t="s">
        <v>82</v>
      </c>
      <c r="C235" s="1150"/>
      <c r="D235" s="764">
        <f>SUM(D234+D233+D232+D229+D228+D227+D226+D225+D224+D223+D222+D221+D220+D219+D218+D217)</f>
        <v>0</v>
      </c>
      <c r="E235" s="764">
        <f>SUM(E234+E233+E232+E229+E228+E227+E226+E225+E224+E223+E222+E221+E220+E219+E218+E217)</f>
        <v>0</v>
      </c>
      <c r="F235" s="734"/>
      <c r="G235" s="734"/>
      <c r="H235" s="734"/>
      <c r="I235" s="734"/>
      <c r="J235" s="765"/>
      <c r="K235" s="139" t="str">
        <f>IF(AND(E235&lt;&gt;H79,D235&lt;&gt;E79),"Check! Cell D235 and Cell E235 must equal totals in Part 1a (cells E79 and H79)",IF(E235&lt;&gt;H79,"Check! Cell E235 must equal total in Part 1a (cell H79)",IF(D235&lt;&gt;E79,"Check! Cell D235 must equal total in Part 1a (cell E79)","")))</f>
        <v/>
      </c>
    </row>
    <row r="236" spans="1:11" x14ac:dyDescent="0.2">
      <c r="A236" s="617"/>
      <c r="B236" s="848" t="s">
        <v>51</v>
      </c>
      <c r="C236" s="892"/>
      <c r="D236" s="892"/>
      <c r="E236" s="892"/>
      <c r="F236" s="892"/>
      <c r="G236" s="892"/>
      <c r="H236" s="892"/>
      <c r="I236" s="734"/>
      <c r="J236" s="617"/>
      <c r="K236" s="139" t="str">
        <f>IF(OR(D217="",D218="", D219="", D220="", D221="", D222="", D223="", D224="",D225="",D226="",D227="",D228="",D229="",E217="",E218="", E219="", E220="", E221="", E222="", E223="", E224="",E225="",E226="",E227="", E228="", E229=""),"Not all fields have been entered, please revisit Part 1H: Number of people setting a quit date and successful quitters by intervention setting","")</f>
        <v>Not all fields have been entered, please revisit Part 1H: Number of people setting a quit date and successful quitters by intervention setting</v>
      </c>
    </row>
    <row r="237" spans="1:11" ht="87" customHeight="1" x14ac:dyDescent="0.2">
      <c r="A237" s="617"/>
      <c r="B237" s="1145" t="s">
        <v>177</v>
      </c>
      <c r="C237" s="1146"/>
      <c r="D237" s="1146"/>
      <c r="E237" s="1146"/>
      <c r="F237" s="1146"/>
      <c r="G237" s="1146"/>
      <c r="H237" s="1146"/>
      <c r="I237" s="627"/>
      <c r="J237" s="617"/>
      <c r="K237" s="139"/>
    </row>
    <row r="238" spans="1:11" ht="12.75" customHeight="1" x14ac:dyDescent="0.2">
      <c r="A238" s="617"/>
      <c r="B238" s="759"/>
      <c r="C238" s="664"/>
      <c r="D238" s="664"/>
      <c r="E238" s="664"/>
      <c r="F238" s="664"/>
      <c r="G238" s="664"/>
      <c r="H238" s="664"/>
      <c r="I238" s="627"/>
      <c r="J238" s="617"/>
      <c r="K238" s="139"/>
    </row>
    <row r="239" spans="1:11" x14ac:dyDescent="0.2">
      <c r="A239" s="617"/>
      <c r="B239" s="1135"/>
      <c r="C239" s="1135"/>
      <c r="D239" s="1135"/>
      <c r="E239" s="1135"/>
      <c r="F239" s="1135"/>
      <c r="G239" s="1135"/>
      <c r="H239" s="1135"/>
      <c r="I239" s="734"/>
      <c r="J239" s="617"/>
      <c r="K239" s="139"/>
    </row>
    <row r="240" spans="1:11" x14ac:dyDescent="0.2">
      <c r="A240" s="617"/>
      <c r="B240" s="734"/>
      <c r="C240" s="734"/>
      <c r="D240" s="734"/>
      <c r="E240" s="734"/>
      <c r="F240" s="734"/>
      <c r="G240" s="734"/>
      <c r="H240" s="734"/>
      <c r="I240" s="734"/>
      <c r="J240" s="617"/>
      <c r="K240" s="139"/>
    </row>
    <row r="241" spans="1:11" x14ac:dyDescent="0.2">
      <c r="A241" s="811"/>
      <c r="B241" s="624" t="s">
        <v>95</v>
      </c>
      <c r="C241" s="624"/>
      <c r="D241" s="735"/>
      <c r="E241" s="929"/>
      <c r="F241" s="930"/>
      <c r="G241" s="929"/>
      <c r="H241" s="929"/>
      <c r="I241" s="617"/>
      <c r="J241" s="617"/>
      <c r="K241" s="139"/>
    </row>
    <row r="242" spans="1:11" x14ac:dyDescent="0.2">
      <c r="A242" s="811"/>
      <c r="B242" s="624"/>
      <c r="C242" s="624"/>
      <c r="D242" s="735"/>
      <c r="E242" s="929"/>
      <c r="F242" s="930"/>
      <c r="G242" s="929"/>
      <c r="H242" s="929"/>
      <c r="I242" s="617"/>
      <c r="J242" s="617"/>
      <c r="K242" s="140"/>
    </row>
    <row r="243" spans="1:11" x14ac:dyDescent="0.2">
      <c r="A243" s="811"/>
      <c r="B243" s="624" t="s">
        <v>124</v>
      </c>
      <c r="C243" s="624"/>
      <c r="D243" s="735"/>
      <c r="E243" s="929"/>
      <c r="F243" s="930"/>
      <c r="G243" s="929"/>
      <c r="H243" s="929"/>
      <c r="I243" s="617"/>
      <c r="J243" s="617"/>
      <c r="K243" s="139"/>
    </row>
    <row r="244" spans="1:11" x14ac:dyDescent="0.2">
      <c r="A244" s="813"/>
      <c r="B244" s="931"/>
      <c r="C244" s="640" t="s">
        <v>106</v>
      </c>
      <c r="D244" s="929"/>
      <c r="E244" s="929"/>
      <c r="F244" s="930"/>
      <c r="G244" s="929"/>
      <c r="H244" s="929"/>
      <c r="I244" s="617"/>
      <c r="J244" s="617"/>
      <c r="K244" s="139"/>
    </row>
    <row r="245" spans="1:11" x14ac:dyDescent="0.2">
      <c r="A245" s="813"/>
      <c r="B245" s="932" t="s">
        <v>97</v>
      </c>
      <c r="C245" s="933" t="s">
        <v>98</v>
      </c>
      <c r="D245" s="929"/>
      <c r="E245" s="929"/>
      <c r="F245" s="930"/>
      <c r="G245" s="929"/>
      <c r="H245" s="929"/>
      <c r="I245" s="617"/>
      <c r="J245" s="617"/>
      <c r="K245" s="139"/>
    </row>
    <row r="246" spans="1:11" x14ac:dyDescent="0.2">
      <c r="A246" s="812"/>
      <c r="B246" s="934"/>
      <c r="C246" s="929"/>
      <c r="D246" s="929"/>
      <c r="E246" s="929"/>
      <c r="F246" s="929"/>
      <c r="G246" s="624" t="s">
        <v>125</v>
      </c>
      <c r="H246" s="929"/>
      <c r="I246" s="617"/>
      <c r="J246" s="617"/>
      <c r="K246" s="139"/>
    </row>
    <row r="247" spans="1:11" ht="38.25" x14ac:dyDescent="0.2">
      <c r="A247" s="814">
        <v>89</v>
      </c>
      <c r="B247" s="935" t="s">
        <v>127</v>
      </c>
      <c r="C247" s="969"/>
      <c r="D247" s="929"/>
      <c r="E247" s="929"/>
      <c r="F247" s="930"/>
      <c r="G247" s="980"/>
      <c r="H247" s="983"/>
      <c r="I247" s="617"/>
      <c r="J247" s="617"/>
      <c r="K247" s="820" t="str">
        <f>IF(AND(C247&lt;&gt;'Quarter 3'!C247,G247=""),"Check! Your Financial Allocation is different to the previous Quarter. (If this is correct please enter a reason in G247)","")</f>
        <v>Check! Your Financial Allocation is different to the previous Quarter. (If this is correct please enter a reason in G247)</v>
      </c>
    </row>
    <row r="248" spans="1:11" ht="12.75" customHeight="1" x14ac:dyDescent="0.2">
      <c r="A248" s="813"/>
      <c r="B248" s="936"/>
      <c r="C248" s="937"/>
      <c r="D248" s="735"/>
      <c r="E248" s="929"/>
      <c r="F248" s="930"/>
      <c r="G248" s="929"/>
      <c r="H248" s="929"/>
      <c r="I248" s="617"/>
      <c r="J248" s="617"/>
      <c r="K248" s="140" t="str">
        <f>IF(C247="","Not all fields have been entered, please revisit section Part 2A: Financial allocations for the year","")</f>
        <v>Not all fields have been entered, please revisit section Part 2A: Financial allocations for the year</v>
      </c>
    </row>
    <row r="249" spans="1:11" ht="172.9" customHeight="1" x14ac:dyDescent="0.2">
      <c r="A249" s="813"/>
      <c r="B249" s="1151" t="s">
        <v>218</v>
      </c>
      <c r="C249" s="1151"/>
      <c r="D249" s="1151"/>
      <c r="E249" s="1151"/>
      <c r="F249" s="1151"/>
      <c r="G249" s="1151"/>
      <c r="H249" s="929"/>
      <c r="I249" s="617"/>
      <c r="J249" s="617"/>
      <c r="K249" s="139"/>
    </row>
    <row r="250" spans="1:11" ht="12.75" customHeight="1" x14ac:dyDescent="0.2">
      <c r="A250" s="813"/>
      <c r="B250" s="936"/>
      <c r="C250" s="937"/>
      <c r="D250" s="735"/>
      <c r="E250" s="929"/>
      <c r="F250" s="930"/>
      <c r="G250" s="929"/>
      <c r="H250" s="929"/>
      <c r="I250" s="815"/>
      <c r="J250" s="617"/>
      <c r="K250" s="139"/>
    </row>
    <row r="251" spans="1:11" x14ac:dyDescent="0.2">
      <c r="A251" s="813"/>
      <c r="B251" s="1109" t="s">
        <v>99</v>
      </c>
      <c r="C251" s="1118"/>
      <c r="D251" s="1118"/>
      <c r="E251" s="1118"/>
      <c r="F251" s="1118"/>
      <c r="G251" s="1118"/>
      <c r="H251" s="1118"/>
      <c r="I251" s="617"/>
      <c r="J251" s="617"/>
      <c r="K251" s="139"/>
    </row>
    <row r="252" spans="1:11" x14ac:dyDescent="0.2">
      <c r="A252" s="813"/>
      <c r="B252" s="855"/>
      <c r="C252" s="880"/>
      <c r="D252" s="880"/>
      <c r="E252" s="880"/>
      <c r="F252" s="880"/>
      <c r="G252" s="880"/>
      <c r="H252" s="880"/>
      <c r="I252" s="617"/>
      <c r="J252" s="617"/>
      <c r="K252" s="139"/>
    </row>
    <row r="253" spans="1:11" ht="12.75" customHeight="1" x14ac:dyDescent="0.2">
      <c r="A253" s="813"/>
      <c r="B253" s="855"/>
      <c r="C253" s="640" t="s">
        <v>107</v>
      </c>
      <c r="D253" s="880"/>
      <c r="E253" s="880"/>
      <c r="F253" s="880"/>
      <c r="G253" s="624" t="s">
        <v>125</v>
      </c>
      <c r="H253" s="929"/>
      <c r="I253" s="797"/>
      <c r="J253" s="617"/>
      <c r="K253" s="139"/>
    </row>
    <row r="254" spans="1:11" ht="155.44999999999999" customHeight="1" x14ac:dyDescent="0.2">
      <c r="A254" s="814">
        <v>90</v>
      </c>
      <c r="B254" s="935" t="s">
        <v>128</v>
      </c>
      <c r="C254" s="969"/>
      <c r="D254" s="880"/>
      <c r="E254" s="880"/>
      <c r="F254" s="880"/>
      <c r="G254" s="980"/>
      <c r="H254" s="983"/>
      <c r="I254" s="617"/>
      <c r="J254" s="617"/>
      <c r="K254" s="819" t="str">
        <f>IF(AND(C254&lt;='Quarter 3'!C254,G254=""),"The figure in Cell C254 should be greater than the figure for the previous quarter. Enter a reason in cell G254  if the figure is correct.",IF(AND(C254&gt;C247,G254=""),"Check! Spend in cell C254 is greater than allocation in C247. (If this is correct please enter a reason in G254)",IF(AND(C254&lt;(C247*0.75),G254=""),"Check! Cell C254 MAY be too low. (If this is correct please enter a reason in G254)","")))</f>
        <v>The figure in Cell C254 should be greater than the figure for the previous quarter. Enter a reason in cell G254  if the figure is correct.</v>
      </c>
    </row>
    <row r="255" spans="1:11" ht="222.6" customHeight="1" x14ac:dyDescent="0.2">
      <c r="A255" s="814">
        <v>91</v>
      </c>
      <c r="B255" s="935" t="s">
        <v>132</v>
      </c>
      <c r="C255" s="969"/>
      <c r="D255" s="880"/>
      <c r="E255" s="880"/>
      <c r="F255" s="880"/>
      <c r="G255" s="980"/>
      <c r="H255" s="983"/>
      <c r="I255" s="617"/>
      <c r="J255" s="617"/>
      <c r="K255" s="818" t="str">
        <f>IF(AND(C255&lt;='Quarter 3'!C255,G255=""),"The figure in Cell C255 is cumulative and should be greater than the figure for the previous quarter. Enter a reason in cell G255 if the figure is correct.",IF(AND(C255 = 0,G255=""),"Please give a reason, in cell G255, why the total cost of pharmacotherapies is £0",""))</f>
        <v>The figure in Cell C255 is cumulative and should be greater than the figure for the previous quarter. Enter a reason in cell G255 if the figure is correct.</v>
      </c>
    </row>
    <row r="256" spans="1:11" ht="76.150000000000006" customHeight="1" x14ac:dyDescent="0.2">
      <c r="A256" s="814">
        <v>92</v>
      </c>
      <c r="B256" s="935" t="s">
        <v>130</v>
      </c>
      <c r="C256" s="969"/>
      <c r="D256" s="880"/>
      <c r="E256" s="880"/>
      <c r="F256" s="880"/>
      <c r="G256" s="880"/>
      <c r="H256" s="880"/>
      <c r="I256" s="617"/>
      <c r="J256" s="617"/>
      <c r="K256" s="818" t="str">
        <f>IF(C256&lt;'Quarter 3'!C256,"The figure in Cell C256 should be greater than or equal to the figure for the previous quarter. ","")</f>
        <v/>
      </c>
    </row>
    <row r="257" spans="1:12" ht="32.450000000000003" customHeight="1" x14ac:dyDescent="0.2">
      <c r="A257" s="814">
        <v>93</v>
      </c>
      <c r="B257" s="938" t="s">
        <v>131</v>
      </c>
      <c r="C257" s="973">
        <f>SUM(C254:C256)</f>
        <v>0</v>
      </c>
      <c r="D257" s="880"/>
      <c r="E257" s="880"/>
      <c r="F257" s="880"/>
      <c r="G257" s="624"/>
      <c r="H257" s="929"/>
      <c r="I257" s="796"/>
      <c r="J257" s="617"/>
      <c r="K257" s="140"/>
      <c r="L257" s="144"/>
    </row>
    <row r="258" spans="1:12" ht="12.75" customHeight="1" x14ac:dyDescent="0.2">
      <c r="A258" s="813"/>
      <c r="B258" s="855"/>
      <c r="C258" s="880"/>
      <c r="D258" s="880"/>
      <c r="E258" s="880"/>
      <c r="F258" s="880"/>
      <c r="G258" s="880"/>
      <c r="H258" s="880"/>
      <c r="I258" s="796"/>
      <c r="J258" s="617"/>
      <c r="K258" s="140" t="str">
        <f>IF(OR(C254="",C255="", C256=""),"Not all fields have been entered, please revisit section Part 2B: Cumulative total spend","")</f>
        <v>Not all fields have been entered, please revisit section Part 2B: Cumulative total spend</v>
      </c>
      <c r="L258" s="144"/>
    </row>
    <row r="259" spans="1:12" ht="409.5" customHeight="1" x14ac:dyDescent="0.2">
      <c r="A259" s="813"/>
      <c r="B259" s="1134" t="s">
        <v>223</v>
      </c>
      <c r="C259" s="1125"/>
      <c r="D259" s="1125"/>
      <c r="E259" s="1125"/>
      <c r="F259" s="1125"/>
      <c r="G259" s="1125"/>
      <c r="H259" s="880"/>
      <c r="I259" s="796"/>
      <c r="J259" s="617"/>
      <c r="K259" s="140"/>
      <c r="L259" s="41"/>
    </row>
    <row r="260" spans="1:12" ht="35.450000000000003" customHeight="1" x14ac:dyDescent="0.2">
      <c r="A260" s="813"/>
      <c r="B260" s="1148" t="s">
        <v>225</v>
      </c>
      <c r="C260" s="1148"/>
      <c r="D260" s="1148"/>
      <c r="E260" s="1148"/>
      <c r="F260" s="1148"/>
      <c r="G260" s="1148"/>
      <c r="H260" s="816"/>
      <c r="I260" s="796"/>
      <c r="J260" s="617"/>
      <c r="K260" s="140"/>
    </row>
  </sheetData>
  <sheetProtection sheet="1" formatCells="0" formatColumns="0" formatRows="0" insertColumns="0" insertRows="0" insertHyperlinks="0" deleteColumns="0" deleteRows="0" sort="0" autoFilter="0" pivotTables="0"/>
  <mergeCells count="121">
    <mergeCell ref="B260:G260"/>
    <mergeCell ref="B83:H83"/>
    <mergeCell ref="B110:H110"/>
    <mergeCell ref="B239:H239"/>
    <mergeCell ref="G254:H254"/>
    <mergeCell ref="B237:H237"/>
    <mergeCell ref="B235:C235"/>
    <mergeCell ref="B232:C232"/>
    <mergeCell ref="B228:C228"/>
    <mergeCell ref="G222:H222"/>
    <mergeCell ref="B224:C224"/>
    <mergeCell ref="G255:H255"/>
    <mergeCell ref="B259:G259"/>
    <mergeCell ref="G247:H247"/>
    <mergeCell ref="B249:G249"/>
    <mergeCell ref="B251:H251"/>
    <mergeCell ref="G226:H226"/>
    <mergeCell ref="B229:C229"/>
    <mergeCell ref="B227:C227"/>
    <mergeCell ref="G228:H228"/>
    <mergeCell ref="B234:C234"/>
    <mergeCell ref="G234:H234"/>
    <mergeCell ref="G227:H227"/>
    <mergeCell ref="G233:H233"/>
    <mergeCell ref="B233:C233"/>
    <mergeCell ref="B211:H211"/>
    <mergeCell ref="G218:H218"/>
    <mergeCell ref="B226:C226"/>
    <mergeCell ref="G220:H220"/>
    <mergeCell ref="G221:H221"/>
    <mergeCell ref="B225:C225"/>
    <mergeCell ref="G225:H225"/>
    <mergeCell ref="G224:H224"/>
    <mergeCell ref="B218:C218"/>
    <mergeCell ref="B217:C217"/>
    <mergeCell ref="G223:H223"/>
    <mergeCell ref="G229:H229"/>
    <mergeCell ref="G232:H232"/>
    <mergeCell ref="B220:C220"/>
    <mergeCell ref="G219:H219"/>
    <mergeCell ref="B219:C219"/>
    <mergeCell ref="B221:C221"/>
    <mergeCell ref="B222:C222"/>
    <mergeCell ref="B223:C223"/>
    <mergeCell ref="G214:H214"/>
    <mergeCell ref="G217:H217"/>
    <mergeCell ref="B194:C194"/>
    <mergeCell ref="G215:H215"/>
    <mergeCell ref="B196:C196"/>
    <mergeCell ref="B198:C198"/>
    <mergeCell ref="G198:H198"/>
    <mergeCell ref="B205:C205"/>
    <mergeCell ref="G194:H194"/>
    <mergeCell ref="B215:C215"/>
    <mergeCell ref="G201:H201"/>
    <mergeCell ref="G200:H200"/>
    <mergeCell ref="B204:C204"/>
    <mergeCell ref="G205:H205"/>
    <mergeCell ref="B207:C207"/>
    <mergeCell ref="G204:H204"/>
    <mergeCell ref="G206:H206"/>
    <mergeCell ref="B209:H209"/>
    <mergeCell ref="B159:H159"/>
    <mergeCell ref="B160:H160"/>
    <mergeCell ref="B168:H168"/>
    <mergeCell ref="B163:H165"/>
    <mergeCell ref="G197:H197"/>
    <mergeCell ref="B161:H161"/>
    <mergeCell ref="B184:H184"/>
    <mergeCell ref="B81:H81"/>
    <mergeCell ref="B213:H213"/>
    <mergeCell ref="B201:C201"/>
    <mergeCell ref="B185:H185"/>
    <mergeCell ref="B192:H192"/>
    <mergeCell ref="G196:H196"/>
    <mergeCell ref="B136:H136"/>
    <mergeCell ref="B139:H139"/>
    <mergeCell ref="B197:C197"/>
    <mergeCell ref="B190:H190"/>
    <mergeCell ref="G193:H193"/>
    <mergeCell ref="B137:H137"/>
    <mergeCell ref="B138:H138"/>
    <mergeCell ref="B199:C199"/>
    <mergeCell ref="G199:H199"/>
    <mergeCell ref="B206:C206"/>
    <mergeCell ref="B200:C200"/>
    <mergeCell ref="B94:H94"/>
    <mergeCell ref="B126:H126"/>
    <mergeCell ref="B125:H125"/>
    <mergeCell ref="B112:H112"/>
    <mergeCell ref="A22:H22"/>
    <mergeCell ref="A23:H23"/>
    <mergeCell ref="A26:H26"/>
    <mergeCell ref="B124:H124"/>
    <mergeCell ref="B108:H108"/>
    <mergeCell ref="B109:H109"/>
    <mergeCell ref="B114:H114"/>
    <mergeCell ref="A3:H3"/>
    <mergeCell ref="A10:H10"/>
    <mergeCell ref="A11:H11"/>
    <mergeCell ref="A12:H12"/>
    <mergeCell ref="A13:H13"/>
    <mergeCell ref="D21:G21"/>
    <mergeCell ref="B82:H82"/>
    <mergeCell ref="B95:H95"/>
    <mergeCell ref="A37:J37"/>
    <mergeCell ref="A27:H27"/>
    <mergeCell ref="A29:H29"/>
    <mergeCell ref="B39:H39"/>
    <mergeCell ref="A30:H30"/>
    <mergeCell ref="A33:H34"/>
    <mergeCell ref="A8:H8"/>
    <mergeCell ref="A31:H31"/>
    <mergeCell ref="A32:H32"/>
    <mergeCell ref="A20:H20"/>
    <mergeCell ref="A36:J36"/>
    <mergeCell ref="B41:H41"/>
    <mergeCell ref="A5:H5"/>
    <mergeCell ref="A9:H9"/>
    <mergeCell ref="A6:H6"/>
    <mergeCell ref="A7:H7"/>
  </mergeCells>
  <phoneticPr fontId="0" type="noConversion"/>
  <dataValidations count="9">
    <dataValidation type="whole" operator="lessThanOrEqual" allowBlank="1" showInputMessage="1" showErrorMessage="1" errorTitle="Invalid entry" error="Numbers only_x000a_Or_x000a_There can't be more successful quitters than people setting a quit date" sqref="D135" xr:uid="{00000000-0002-0000-0400-000000000000}">
      <formula1>C135</formula1>
    </dataValidation>
    <dataValidation operator="lessThanOrEqual" allowBlank="1" showInputMessage="1" showErrorMessage="1" errorTitle="Invalid entry" error="Numbers only_x000a_Or_x000a_There cannot be more people confirming smoking status than people successfully quit." sqref="C123" xr:uid="{00000000-0002-0000-0400-000001000000}"/>
    <dataValidation type="whole" operator="greaterThanOrEqual" allowBlank="1" showInputMessage="1" showErrorMessage="1" errorTitle="Please enter a number" error="Numbers only_x000a_Or_x000a_There can't be more successful quitters than people setting a quit date." sqref="C59:D62 C72:D73 C52:D55 C77:D77 C46:D48 C66:D68" xr:uid="{00000000-0002-0000-0400-000002000000}">
      <formula1>F46</formula1>
    </dataValidation>
    <dataValidation type="whole" operator="greaterThanOrEqual" allowBlank="1" showInputMessage="1" showErrorMessage="1" errorTitle="Invalid entry" error="Numbers only" sqref="C146:D155 C119:C121 C173:D182 D93:H93 C135 D102:I104 D106:H106 D89:I91 C247 C254:C255" xr:uid="{00000000-0002-0000-0400-000003000000}">
      <formula1>0</formula1>
    </dataValidation>
    <dataValidation type="whole" operator="lessThanOrEqual" allowBlank="1" showInputMessage="1" showErrorMessage="1" errorTitle="Invalid entry" error="Numbers only_x000a_Or_x000a_There cannot be more people confirming smoking status than people attempting." sqref="I93 I106" xr:uid="{00000000-0002-0000-0400-000004000000}">
      <formula1>#REF!</formula1>
    </dataValidation>
    <dataValidation type="whole" operator="greaterThanOrEqual" allowBlank="1" showErrorMessage="1" errorTitle="ERROR!" error="The number setting a quit date cannot be lower than the number quitting" sqref="D196:D201 D204:D206 D217:D229 D232:D234" xr:uid="{00000000-0002-0000-0400-000005000000}">
      <formula1>E196</formula1>
    </dataValidation>
    <dataValidation type="whole" operator="lessThanOrEqual" allowBlank="1" showErrorMessage="1" errorTitle="ERROR!" error="The number quitting cannot be higher than the number setting a quit date" sqref="E196:E201 E204:E206 E217:E229 E232:E234" xr:uid="{00000000-0002-0000-0400-000006000000}">
      <formula1>D196</formula1>
    </dataValidation>
    <dataValidation type="whole" operator="lessThanOrEqual" showInputMessage="1" showErrorMessage="1" errorTitle="Please enter a number" error="Numbers only_x000a_Or_x000a_There can't be more successful quitters than people setting a quit date." sqref="F46:G48 F52:G55 F59:G62 F66:G68 F72:G73 F77:G77" xr:uid="{00000000-0002-0000-0400-000007000000}">
      <formula1>C46</formula1>
    </dataValidation>
    <dataValidation type="whole" allowBlank="1" showInputMessage="1" showErrorMessage="1" error="Please enter a whole number" sqref="A1 E46:E48 H46:H48 C49:H49 E52:E55 H52:H55 C56:H56 E59:E62 H59:H62 C63:H63 E66:E68 H66:H68 C69:H69 E72:E73 H72:H73 C74:H74 E77 H77 C79:H79 C88:H88 C89:C91 C93 C101:H101 C102:C104 C106 C118 C156:D156 C183:D183 D207:E207 D235:E235" xr:uid="{00000000-0002-0000-0400-000008000000}">
      <formula1>0</formula1>
      <formula2>100000</formula2>
    </dataValidation>
  </dataValidations>
  <hyperlinks>
    <hyperlink ref="A12" r:id="rId1" xr:uid="{00000000-0004-0000-0400-000000000000}"/>
    <hyperlink ref="A9" r:id="rId2" xr:uid="{00000000-0004-0000-0400-000001000000}"/>
    <hyperlink ref="A7" r:id="rId3" xr:uid="{00000000-0004-0000-0400-000002000000}"/>
    <hyperlink ref="A30" r:id="rId4" display="http://content.digital.nhs.uk/media/21771/SCDS-general-guidance/pdf/SDCS_General_Guidance.pdf" xr:uid="{00000000-0004-0000-0400-000003000000}"/>
    <hyperlink ref="A32" r:id="rId5" xr:uid="{00000000-0004-0000-0400-000004000000}"/>
    <hyperlink ref="B82" r:id="rId6" xr:uid="{00000000-0004-0000-0400-000005000000}"/>
    <hyperlink ref="A30:H30" r:id="rId7" display="https://digital.nhs.uk/data-and-information/data-collections-and-data-sets/data-collections/nhs-stop-smoking-services-collection" xr:uid="{00000000-0004-0000-0400-000006000000}"/>
  </hyperlinks>
  <pageMargins left="0.75" right="0.75" top="1" bottom="1" header="0.5" footer="0.5"/>
  <pageSetup paperSize="9" fitToHeight="0" orientation="portrait" r:id="rId8"/>
  <headerFooter alignWithMargins="0"/>
  <rowBreaks count="5" manualBreakCount="5">
    <brk id="38" max="9" man="1"/>
    <brk id="98" max="9" man="1"/>
    <brk id="144" max="9" man="1"/>
    <brk id="194" max="9" man="1"/>
    <brk id="215" max="9" man="1"/>
  </rowBreaks>
  <colBreaks count="1" manualBreakCount="1">
    <brk id="10" max="1048575" man="1"/>
  </colBreaks>
  <drawing r:id="rId9"/>
  <legacyDrawing r:id="rId10"/>
  <mc:AlternateContent xmlns:mc="http://schemas.openxmlformats.org/markup-compatibility/2006">
    <mc:Choice Requires="x14">
      <controls>
        <mc:AlternateContent xmlns:mc="http://schemas.openxmlformats.org/markup-compatibility/2006">
          <mc:Choice Requires="x14">
            <control shapeId="4116" r:id="rId11" name="Check Box 20">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mc:AlternateContent xmlns:mc="http://schemas.openxmlformats.org/markup-compatibility/2006">
          <mc:Choice Requires="x14">
            <control shapeId="4136" r:id="rId12" name="Check Box 40">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mc:AlternateContent xmlns:mc="http://schemas.openxmlformats.org/markup-compatibility/2006">
          <mc:Choice Requires="x14">
            <control shapeId="4137" r:id="rId13" name="Check Box 41">
              <controlPr defaultSize="0" autoFill="0" autoPict="0">
                <anchor moveWithCells="1" sizeWithCells="1">
                  <from>
                    <xdr:col>8</xdr:col>
                    <xdr:colOff>171450</xdr:colOff>
                    <xdr:row>0</xdr:row>
                    <xdr:rowOff>0</xdr:rowOff>
                  </from>
                  <to>
                    <xdr:col>8</xdr:col>
                    <xdr:colOff>371475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L228"/>
  <sheetViews>
    <sheetView zoomScale="85" zoomScaleNormal="85" zoomScaleSheetLayoutView="100" workbookViewId="0">
      <selection activeCell="A4" sqref="A4"/>
    </sheetView>
  </sheetViews>
  <sheetFormatPr defaultColWidth="9.140625" defaultRowHeight="12.75" x14ac:dyDescent="0.2"/>
  <cols>
    <col min="1" max="1" width="4.28515625" style="141" customWidth="1"/>
    <col min="2" max="2" width="33.42578125" style="141" customWidth="1"/>
    <col min="3" max="4" width="13.7109375" style="141" customWidth="1"/>
    <col min="5" max="5" width="19.28515625" style="141" customWidth="1"/>
    <col min="6" max="6" width="18.85546875" style="141" customWidth="1"/>
    <col min="7" max="8" width="13.7109375" style="141" customWidth="1"/>
    <col min="9" max="9" width="12.140625" style="141" customWidth="1"/>
    <col min="10" max="10" width="1.85546875" style="141" customWidth="1"/>
    <col min="11" max="11" width="70.7109375" style="158" customWidth="1"/>
    <col min="12" max="16384" width="9.140625" style="141"/>
  </cols>
  <sheetData>
    <row r="1" spans="1:11" ht="73.5" customHeight="1" x14ac:dyDescent="0.2">
      <c r="A1" s="130"/>
      <c r="B1" s="1"/>
      <c r="C1" s="1"/>
      <c r="D1" s="1"/>
      <c r="E1" s="1"/>
      <c r="F1" s="2"/>
      <c r="G1" s="3"/>
      <c r="H1" s="777"/>
      <c r="I1" s="777"/>
      <c r="J1" s="4"/>
      <c r="K1" s="134"/>
    </row>
    <row r="2" spans="1:11" ht="16.5" x14ac:dyDescent="0.25">
      <c r="A2" s="5"/>
      <c r="B2" s="5"/>
      <c r="C2" s="5"/>
      <c r="D2" s="5"/>
      <c r="E2" s="6"/>
      <c r="F2" s="7"/>
      <c r="G2" s="1"/>
      <c r="H2" s="1"/>
      <c r="I2" s="1"/>
      <c r="J2" s="1"/>
      <c r="K2" s="134"/>
    </row>
    <row r="3" spans="1:11" ht="20.25" x14ac:dyDescent="0.3">
      <c r="A3" s="1155" t="s">
        <v>316</v>
      </c>
      <c r="B3" s="1155"/>
      <c r="C3" s="1155"/>
      <c r="D3" s="1155"/>
      <c r="E3" s="1155"/>
      <c r="F3" s="1155"/>
      <c r="G3" s="1155"/>
      <c r="H3" s="1155"/>
      <c r="I3" s="1"/>
      <c r="J3" s="1"/>
      <c r="K3" s="134"/>
    </row>
    <row r="4" spans="1:11" x14ac:dyDescent="0.2">
      <c r="A4" s="1"/>
      <c r="B4" s="1"/>
      <c r="C4" s="1"/>
      <c r="D4" s="1"/>
      <c r="E4" s="1"/>
      <c r="F4" s="10"/>
      <c r="G4" s="1"/>
      <c r="H4" s="1"/>
      <c r="I4" s="1"/>
      <c r="J4" s="1"/>
      <c r="K4" s="134"/>
    </row>
    <row r="5" spans="1:11" x14ac:dyDescent="0.2">
      <c r="A5" s="1158" t="s">
        <v>221</v>
      </c>
      <c r="B5" s="1159"/>
      <c r="C5" s="1159"/>
      <c r="D5" s="1159"/>
      <c r="E5" s="1159"/>
      <c r="F5" s="1159"/>
      <c r="G5" s="1159"/>
      <c r="H5" s="1159"/>
      <c r="I5" s="131"/>
      <c r="J5" s="1"/>
      <c r="K5" s="156"/>
    </row>
    <row r="6" spans="1:11" ht="15" x14ac:dyDescent="0.25">
      <c r="A6" s="15"/>
      <c r="B6" s="15"/>
      <c r="C6" s="15"/>
      <c r="D6" s="15"/>
      <c r="E6" s="15"/>
      <c r="F6" s="15"/>
      <c r="G6" s="15"/>
      <c r="H6" s="15"/>
      <c r="I6" s="15"/>
      <c r="J6" s="14"/>
      <c r="K6" s="157"/>
    </row>
    <row r="7" spans="1:11" x14ac:dyDescent="0.2">
      <c r="A7" s="1"/>
      <c r="B7" s="1152" t="s">
        <v>2</v>
      </c>
      <c r="C7" s="1162"/>
      <c r="D7" s="1162"/>
      <c r="E7" s="1162"/>
      <c r="F7" s="1162"/>
      <c r="G7" s="1162"/>
      <c r="H7" s="1162"/>
      <c r="I7" s="116"/>
      <c r="J7" s="1"/>
      <c r="K7" s="156"/>
    </row>
    <row r="8" spans="1:11" x14ac:dyDescent="0.2">
      <c r="A8" s="1"/>
      <c r="B8" s="16"/>
      <c r="C8" s="16"/>
      <c r="D8" s="16"/>
      <c r="E8" s="1"/>
      <c r="F8" s="11"/>
      <c r="G8" s="1"/>
      <c r="H8" s="1"/>
      <c r="I8" s="1"/>
      <c r="J8" s="1"/>
      <c r="K8" s="156"/>
    </row>
    <row r="9" spans="1:11" ht="19.5" customHeight="1" x14ac:dyDescent="0.2">
      <c r="A9" s="1"/>
      <c r="B9" s="1152" t="s">
        <v>210</v>
      </c>
      <c r="C9" s="1161"/>
      <c r="D9" s="1161"/>
      <c r="E9" s="1161"/>
      <c r="F9" s="1161"/>
      <c r="G9" s="1161"/>
      <c r="H9" s="1161"/>
      <c r="I9" s="116"/>
      <c r="J9" s="1"/>
      <c r="K9" s="156"/>
    </row>
    <row r="10" spans="1:11" x14ac:dyDescent="0.2">
      <c r="A10" s="1"/>
      <c r="B10" s="8"/>
      <c r="C10" s="17" t="s">
        <v>3</v>
      </c>
      <c r="D10" s="17" t="s">
        <v>4</v>
      </c>
      <c r="E10" s="17" t="s">
        <v>5</v>
      </c>
      <c r="F10" s="17" t="s">
        <v>6</v>
      </c>
      <c r="G10" s="17" t="s">
        <v>7</v>
      </c>
      <c r="H10" s="17" t="s">
        <v>8</v>
      </c>
      <c r="I10" s="17"/>
      <c r="J10" s="1"/>
      <c r="K10" s="156"/>
    </row>
    <row r="11" spans="1:11" ht="36" x14ac:dyDescent="0.2">
      <c r="A11" s="18"/>
      <c r="B11" s="19" t="s">
        <v>9</v>
      </c>
      <c r="C11" s="20" t="s">
        <v>10</v>
      </c>
      <c r="D11" s="21" t="s">
        <v>11</v>
      </c>
      <c r="E11" s="21" t="s">
        <v>12</v>
      </c>
      <c r="F11" s="22" t="s">
        <v>13</v>
      </c>
      <c r="G11" s="22" t="s">
        <v>14</v>
      </c>
      <c r="H11" s="22" t="s">
        <v>15</v>
      </c>
      <c r="I11" s="23"/>
      <c r="J11" s="1"/>
      <c r="K11" s="156"/>
    </row>
    <row r="12" spans="1:11" x14ac:dyDescent="0.2">
      <c r="A12" s="18"/>
      <c r="B12" s="18"/>
      <c r="C12" s="24"/>
      <c r="D12" s="24"/>
      <c r="E12" s="25"/>
      <c r="F12" s="1"/>
      <c r="G12" s="1"/>
      <c r="H12" s="1"/>
      <c r="I12" s="1"/>
      <c r="J12" s="1"/>
      <c r="K12" s="134"/>
    </row>
    <row r="13" spans="1:11" x14ac:dyDescent="0.2">
      <c r="A13" s="26"/>
      <c r="B13" s="27" t="s">
        <v>16</v>
      </c>
      <c r="C13" s="28"/>
      <c r="D13" s="28"/>
      <c r="E13" s="28"/>
      <c r="F13" s="29"/>
      <c r="G13" s="1"/>
      <c r="H13" s="1"/>
      <c r="I13" s="1"/>
      <c r="J13" s="1"/>
      <c r="K13" s="134"/>
    </row>
    <row r="14" spans="1:11" x14ac:dyDescent="0.2">
      <c r="A14" s="30" t="s">
        <v>17</v>
      </c>
      <c r="B14" s="31" t="s">
        <v>18</v>
      </c>
      <c r="C14" s="161">
        <f>SUM('Quarter 1'!C46+'Quarter 2'!C46+'Quarter 3'!C46+'Quarter 4'!C46)</f>
        <v>233</v>
      </c>
      <c r="D14" s="161">
        <f>SUM('Quarter 1'!D46+'Quarter 2'!D46+'Quarter 3'!D46+'Quarter 4'!D46)</f>
        <v>323</v>
      </c>
      <c r="E14" s="32">
        <f>SUM(C14:D14)</f>
        <v>556</v>
      </c>
      <c r="F14" s="161">
        <f>SUM('Quarter 1'!F46+'Quarter 2'!F46+'Quarter 3'!F46+'Quarter 4'!F46)</f>
        <v>112</v>
      </c>
      <c r="G14" s="161">
        <f>SUM('Quarter 1'!G46+'Quarter 2'!G46+'Quarter 3'!G46+'Quarter 4'!G46)</f>
        <v>137</v>
      </c>
      <c r="H14" s="32">
        <f>SUM(F14:G14)</f>
        <v>249</v>
      </c>
      <c r="I14" s="33"/>
      <c r="J14" s="1"/>
      <c r="K14" s="134"/>
    </row>
    <row r="15" spans="1:11" x14ac:dyDescent="0.2">
      <c r="A15" s="30" t="s">
        <v>19</v>
      </c>
      <c r="B15" s="31" t="s">
        <v>20</v>
      </c>
      <c r="C15" s="161">
        <f>SUM('Quarter 1'!C47+'Quarter 2'!C47+'Quarter 3'!C47+'Quarter 4'!C47)</f>
        <v>0</v>
      </c>
      <c r="D15" s="161">
        <f>SUM('Quarter 1'!D47+'Quarter 2'!D47+'Quarter 3'!D47+'Quarter 4'!D47)</f>
        <v>2</v>
      </c>
      <c r="E15" s="32">
        <f>SUM(C15:D15)</f>
        <v>2</v>
      </c>
      <c r="F15" s="161">
        <f>SUM('Quarter 1'!F47+'Quarter 2'!F47+'Quarter 3'!F47+'Quarter 4'!F47)</f>
        <v>0</v>
      </c>
      <c r="G15" s="161">
        <f>SUM('Quarter 1'!G47+'Quarter 2'!G47+'Quarter 3'!G47+'Quarter 4'!G47)</f>
        <v>0</v>
      </c>
      <c r="H15" s="32">
        <f>SUM(F15:G15)</f>
        <v>0</v>
      </c>
      <c r="I15" s="33"/>
      <c r="J15" s="1"/>
      <c r="K15" s="134"/>
    </row>
    <row r="16" spans="1:11" x14ac:dyDescent="0.2">
      <c r="A16" s="30" t="s">
        <v>21</v>
      </c>
      <c r="B16" s="31" t="s">
        <v>22</v>
      </c>
      <c r="C16" s="161">
        <f>SUM('Quarter 1'!C48+'Quarter 2'!C48+'Quarter 3'!C48+'Quarter 4'!C48)</f>
        <v>8</v>
      </c>
      <c r="D16" s="161">
        <f>SUM('Quarter 1'!D48+'Quarter 2'!D48+'Quarter 3'!D48+'Quarter 4'!D48)</f>
        <v>13</v>
      </c>
      <c r="E16" s="32">
        <f>SUM(C16:D16)</f>
        <v>21</v>
      </c>
      <c r="F16" s="161">
        <f>SUM('Quarter 1'!F48+'Quarter 2'!F48+'Quarter 3'!F48+'Quarter 4'!F48)</f>
        <v>6</v>
      </c>
      <c r="G16" s="161">
        <f>SUM('Quarter 1'!G48+'Quarter 2'!G48+'Quarter 3'!G48+'Quarter 4'!G48)</f>
        <v>6</v>
      </c>
      <c r="H16" s="32">
        <f>SUM(F16:G16)</f>
        <v>12</v>
      </c>
      <c r="I16" s="33"/>
      <c r="J16" s="1"/>
      <c r="K16" s="134"/>
    </row>
    <row r="17" spans="1:11" x14ac:dyDescent="0.2">
      <c r="A17" s="30" t="s">
        <v>23</v>
      </c>
      <c r="B17" s="34" t="s">
        <v>24</v>
      </c>
      <c r="C17" s="35">
        <f t="shared" ref="C17:H17" si="0">SUM(C14:C16)</f>
        <v>241</v>
      </c>
      <c r="D17" s="35">
        <f t="shared" si="0"/>
        <v>338</v>
      </c>
      <c r="E17" s="35">
        <f t="shared" si="0"/>
        <v>579</v>
      </c>
      <c r="F17" s="35">
        <f t="shared" si="0"/>
        <v>118</v>
      </c>
      <c r="G17" s="35">
        <f t="shared" si="0"/>
        <v>143</v>
      </c>
      <c r="H17" s="35">
        <f t="shared" si="0"/>
        <v>261</v>
      </c>
      <c r="I17" s="33"/>
      <c r="J17" s="1"/>
      <c r="K17" s="134"/>
    </row>
    <row r="18" spans="1:11" x14ac:dyDescent="0.2">
      <c r="A18" s="30"/>
      <c r="B18" s="36"/>
      <c r="C18" s="37"/>
      <c r="D18" s="37"/>
      <c r="E18" s="33"/>
      <c r="F18" s="29"/>
      <c r="G18" s="1"/>
      <c r="H18" s="8"/>
      <c r="I18" s="8"/>
      <c r="J18" s="1"/>
      <c r="K18" s="134"/>
    </row>
    <row r="19" spans="1:11" x14ac:dyDescent="0.2">
      <c r="A19" s="38"/>
      <c r="B19" s="27" t="s">
        <v>25</v>
      </c>
      <c r="C19" s="37"/>
      <c r="D19" s="37"/>
      <c r="E19" s="33"/>
      <c r="F19" s="29"/>
      <c r="G19" s="1"/>
      <c r="H19" s="8"/>
      <c r="I19" s="8"/>
      <c r="J19" s="1"/>
      <c r="K19" s="134"/>
    </row>
    <row r="20" spans="1:11" x14ac:dyDescent="0.2">
      <c r="A20" s="30" t="s">
        <v>26</v>
      </c>
      <c r="B20" s="31" t="s">
        <v>27</v>
      </c>
      <c r="C20" s="161">
        <f>SUM('Quarter 1'!C52+'Quarter 2'!C52+'Quarter 3'!C52+'Quarter 4'!C52)</f>
        <v>0</v>
      </c>
      <c r="D20" s="161">
        <f>SUM('Quarter 1'!D52+'Quarter 2'!D52+'Quarter 3'!D52+'Quarter 4'!D52)</f>
        <v>1</v>
      </c>
      <c r="E20" s="32">
        <f>SUM(C20:D20)</f>
        <v>1</v>
      </c>
      <c r="F20" s="161">
        <f>SUM('Quarter 1'!F52+'Quarter 2'!F52+'Quarter 3'!F52+'Quarter 4'!F52)</f>
        <v>0</v>
      </c>
      <c r="G20" s="161">
        <f>SUM('Quarter 1'!G52+'Quarter 2'!G52+'Quarter 3'!G52+'Quarter 4'!G52)</f>
        <v>1</v>
      </c>
      <c r="H20" s="32">
        <f>SUM(F20:G20)</f>
        <v>1</v>
      </c>
      <c r="I20" s="33"/>
      <c r="J20" s="1"/>
      <c r="K20" s="134"/>
    </row>
    <row r="21" spans="1:11" x14ac:dyDescent="0.2">
      <c r="A21" s="30" t="s">
        <v>28</v>
      </c>
      <c r="B21" s="39" t="s">
        <v>29</v>
      </c>
      <c r="C21" s="161">
        <f>SUM('Quarter 1'!C53+'Quarter 2'!C53+'Quarter 3'!C53+'Quarter 4'!C53)</f>
        <v>1</v>
      </c>
      <c r="D21" s="161">
        <f>SUM('Quarter 1'!D53+'Quarter 2'!D53+'Quarter 3'!D53+'Quarter 4'!D53)</f>
        <v>1</v>
      </c>
      <c r="E21" s="32">
        <f>SUM(C21:D21)</f>
        <v>2</v>
      </c>
      <c r="F21" s="161">
        <f>SUM('Quarter 1'!F53+'Quarter 2'!F53+'Quarter 3'!F53+'Quarter 4'!F53)</f>
        <v>1</v>
      </c>
      <c r="G21" s="161">
        <f>SUM('Quarter 1'!G53+'Quarter 2'!G53+'Quarter 3'!G53+'Quarter 4'!G53)</f>
        <v>0</v>
      </c>
      <c r="H21" s="32">
        <f>SUM(F21:G21)</f>
        <v>1</v>
      </c>
      <c r="I21" s="33"/>
      <c r="J21" s="1"/>
      <c r="K21" s="134"/>
    </row>
    <row r="22" spans="1:11" x14ac:dyDescent="0.2">
      <c r="A22" s="30" t="s">
        <v>30</v>
      </c>
      <c r="B22" s="39" t="s">
        <v>31</v>
      </c>
      <c r="C22" s="161">
        <f>SUM('Quarter 1'!C54+'Quarter 2'!C54+'Quarter 3'!C54+'Quarter 4'!C54)</f>
        <v>4</v>
      </c>
      <c r="D22" s="161">
        <f>SUM('Quarter 1'!D54+'Quarter 2'!D54+'Quarter 3'!D54+'Quarter 4'!D54)</f>
        <v>2</v>
      </c>
      <c r="E22" s="32">
        <f>SUM(C22:D22)</f>
        <v>6</v>
      </c>
      <c r="F22" s="161">
        <f>SUM('Quarter 1'!F54+'Quarter 2'!F54+'Quarter 3'!F54+'Quarter 4'!F54)</f>
        <v>2</v>
      </c>
      <c r="G22" s="161">
        <f>SUM('Quarter 1'!G54+'Quarter 2'!G54+'Quarter 3'!G54+'Quarter 4'!G54)</f>
        <v>0</v>
      </c>
      <c r="H22" s="32">
        <f>SUM(F22:G22)</f>
        <v>2</v>
      </c>
      <c r="I22" s="33"/>
      <c r="J22" s="1"/>
      <c r="K22" s="134"/>
    </row>
    <row r="23" spans="1:11" x14ac:dyDescent="0.2">
      <c r="A23" s="30" t="s">
        <v>32</v>
      </c>
      <c r="B23" s="31" t="s">
        <v>33</v>
      </c>
      <c r="C23" s="161">
        <f>SUM('Quarter 1'!C55+'Quarter 2'!C55+'Quarter 3'!C55+'Quarter 4'!C55)</f>
        <v>0</v>
      </c>
      <c r="D23" s="161">
        <f>SUM('Quarter 1'!D55+'Quarter 2'!D55+'Quarter 3'!D55+'Quarter 4'!D55)</f>
        <v>0</v>
      </c>
      <c r="E23" s="32">
        <f>SUM(C23:D23)</f>
        <v>0</v>
      </c>
      <c r="F23" s="161">
        <f>SUM('Quarter 1'!F55+'Quarter 2'!F55+'Quarter 3'!F55+'Quarter 4'!F55)</f>
        <v>0</v>
      </c>
      <c r="G23" s="161">
        <f>SUM('Quarter 1'!G55+'Quarter 2'!G55+'Quarter 3'!G55+'Quarter 4'!G55)</f>
        <v>0</v>
      </c>
      <c r="H23" s="32">
        <f>SUM(F23:G23)</f>
        <v>0</v>
      </c>
      <c r="I23" s="33"/>
      <c r="J23" s="1"/>
      <c r="K23" s="134"/>
    </row>
    <row r="24" spans="1:11" x14ac:dyDescent="0.2">
      <c r="A24" s="30" t="s">
        <v>34</v>
      </c>
      <c r="B24" s="34" t="s">
        <v>35</v>
      </c>
      <c r="C24" s="35">
        <f t="shared" ref="C24:H24" si="1">SUM(C20:C23)</f>
        <v>5</v>
      </c>
      <c r="D24" s="35">
        <f t="shared" si="1"/>
        <v>4</v>
      </c>
      <c r="E24" s="35">
        <f t="shared" si="1"/>
        <v>9</v>
      </c>
      <c r="F24" s="35">
        <f t="shared" si="1"/>
        <v>3</v>
      </c>
      <c r="G24" s="35">
        <f t="shared" si="1"/>
        <v>1</v>
      </c>
      <c r="H24" s="35">
        <f t="shared" si="1"/>
        <v>4</v>
      </c>
      <c r="I24" s="33"/>
      <c r="J24" s="1"/>
      <c r="K24" s="134"/>
    </row>
    <row r="25" spans="1:11" x14ac:dyDescent="0.2">
      <c r="A25" s="40"/>
      <c r="B25" s="36"/>
      <c r="C25" s="37"/>
      <c r="D25" s="37"/>
      <c r="E25" s="33"/>
      <c r="F25" s="29"/>
      <c r="G25" s="1"/>
      <c r="H25" s="8"/>
      <c r="I25" s="8"/>
      <c r="J25" s="1"/>
      <c r="K25" s="134"/>
    </row>
    <row r="26" spans="1:11" x14ac:dyDescent="0.2">
      <c r="A26" s="26"/>
      <c r="B26" s="27" t="s">
        <v>36</v>
      </c>
      <c r="C26" s="37"/>
      <c r="D26" s="37"/>
      <c r="E26" s="33"/>
      <c r="F26" s="41"/>
      <c r="G26" s="1"/>
      <c r="H26" s="8"/>
      <c r="I26" s="8"/>
      <c r="J26" s="1"/>
      <c r="K26" s="134"/>
    </row>
    <row r="27" spans="1:11" x14ac:dyDescent="0.2">
      <c r="A27" s="40">
        <v>10</v>
      </c>
      <c r="B27" s="31" t="s">
        <v>37</v>
      </c>
      <c r="C27" s="161">
        <f>SUM('Quarter 1'!C59+'Quarter 2'!C59+'Quarter 3'!C59+'Quarter 4'!C59)</f>
        <v>0</v>
      </c>
      <c r="D27" s="161">
        <f>SUM('Quarter 1'!D59+'Quarter 2'!D59+'Quarter 3'!D59+'Quarter 4'!D59)</f>
        <v>0</v>
      </c>
      <c r="E27" s="32">
        <f>SUM(C27:D27)</f>
        <v>0</v>
      </c>
      <c r="F27" s="161">
        <f>SUM('Quarter 1'!F59+'Quarter 2'!F59+'Quarter 3'!F59+'Quarter 4'!F59)</f>
        <v>0</v>
      </c>
      <c r="G27" s="161">
        <f>SUM('Quarter 1'!G59+'Quarter 2'!G59+'Quarter 3'!G59+'Quarter 4'!G59)</f>
        <v>0</v>
      </c>
      <c r="H27" s="32">
        <f>SUM(F27:G27)</f>
        <v>0</v>
      </c>
      <c r="I27" s="33"/>
      <c r="J27" s="1"/>
      <c r="K27" s="134"/>
    </row>
    <row r="28" spans="1:11" x14ac:dyDescent="0.2">
      <c r="A28" s="40">
        <v>11</v>
      </c>
      <c r="B28" s="31" t="s">
        <v>38</v>
      </c>
      <c r="C28" s="161">
        <f>SUM('Quarter 1'!C60+'Quarter 2'!C60+'Quarter 3'!C60+'Quarter 4'!C60)</f>
        <v>1</v>
      </c>
      <c r="D28" s="161">
        <f>SUM('Quarter 1'!D60+'Quarter 2'!D60+'Quarter 3'!D60+'Quarter 4'!D60)</f>
        <v>0</v>
      </c>
      <c r="E28" s="32">
        <f>SUM(C28:D28)</f>
        <v>1</v>
      </c>
      <c r="F28" s="161">
        <f>SUM('Quarter 1'!F60+'Quarter 2'!F60+'Quarter 3'!F60+'Quarter 4'!F60)</f>
        <v>0</v>
      </c>
      <c r="G28" s="161">
        <f>SUM('Quarter 1'!G60+'Quarter 2'!G60+'Quarter 3'!G60+'Quarter 4'!G60)</f>
        <v>0</v>
      </c>
      <c r="H28" s="32">
        <f>SUM(F28:G28)</f>
        <v>0</v>
      </c>
      <c r="I28" s="33"/>
      <c r="J28" s="1"/>
      <c r="K28" s="134"/>
    </row>
    <row r="29" spans="1:11" x14ac:dyDescent="0.2">
      <c r="A29" s="40">
        <v>12</v>
      </c>
      <c r="B29" s="31" t="s">
        <v>39</v>
      </c>
      <c r="C29" s="161">
        <f>SUM('Quarter 1'!C61+'Quarter 2'!C61+'Quarter 3'!C61+'Quarter 4'!C61)</f>
        <v>1</v>
      </c>
      <c r="D29" s="161">
        <f>SUM('Quarter 1'!D61+'Quarter 2'!D61+'Quarter 3'!D61+'Quarter 4'!D61)</f>
        <v>0</v>
      </c>
      <c r="E29" s="32">
        <f>SUM(C29:D29)</f>
        <v>1</v>
      </c>
      <c r="F29" s="161">
        <f>SUM('Quarter 1'!F61+'Quarter 2'!F61+'Quarter 3'!F61+'Quarter 4'!F61)</f>
        <v>0</v>
      </c>
      <c r="G29" s="161">
        <f>SUM('Quarter 1'!G61+'Quarter 2'!G61+'Quarter 3'!G61+'Quarter 4'!G61)</f>
        <v>0</v>
      </c>
      <c r="H29" s="32">
        <f>SUM(F29:G29)</f>
        <v>0</v>
      </c>
      <c r="I29" s="33"/>
      <c r="J29" s="1"/>
      <c r="K29" s="134"/>
    </row>
    <row r="30" spans="1:11" x14ac:dyDescent="0.2">
      <c r="A30" s="40">
        <v>13</v>
      </c>
      <c r="B30" s="31" t="s">
        <v>40</v>
      </c>
      <c r="C30" s="161">
        <f>SUM('Quarter 1'!C62+'Quarter 2'!C62+'Quarter 3'!C62+'Quarter 4'!C62)</f>
        <v>2</v>
      </c>
      <c r="D30" s="161">
        <f>SUM('Quarter 1'!D62+'Quarter 2'!D62+'Quarter 3'!D62+'Quarter 4'!D62)</f>
        <v>0</v>
      </c>
      <c r="E30" s="32">
        <f>SUM(C30:D30)</f>
        <v>2</v>
      </c>
      <c r="F30" s="161">
        <f>SUM('Quarter 1'!F62+'Quarter 2'!F62+'Quarter 3'!F62+'Quarter 4'!F62)</f>
        <v>0</v>
      </c>
      <c r="G30" s="161">
        <f>SUM('Quarter 1'!G62+'Quarter 2'!G62+'Quarter 3'!G62+'Quarter 4'!G62)</f>
        <v>0</v>
      </c>
      <c r="H30" s="32">
        <f>SUM(F30:G30)</f>
        <v>0</v>
      </c>
      <c r="I30" s="33"/>
      <c r="J30" s="1"/>
      <c r="K30" s="134"/>
    </row>
    <row r="31" spans="1:11" x14ac:dyDescent="0.2">
      <c r="A31" s="40">
        <v>14</v>
      </c>
      <c r="B31" s="34" t="s">
        <v>35</v>
      </c>
      <c r="C31" s="35">
        <f t="shared" ref="C31:H31" si="2">SUM(C27:C30)</f>
        <v>4</v>
      </c>
      <c r="D31" s="35">
        <f t="shared" si="2"/>
        <v>0</v>
      </c>
      <c r="E31" s="35">
        <f t="shared" si="2"/>
        <v>4</v>
      </c>
      <c r="F31" s="35">
        <f t="shared" si="2"/>
        <v>0</v>
      </c>
      <c r="G31" s="35">
        <f t="shared" si="2"/>
        <v>0</v>
      </c>
      <c r="H31" s="35">
        <f t="shared" si="2"/>
        <v>0</v>
      </c>
      <c r="I31" s="33"/>
      <c r="J31" s="1"/>
      <c r="K31" s="134"/>
    </row>
    <row r="32" spans="1:11" x14ac:dyDescent="0.2">
      <c r="A32" s="40"/>
      <c r="B32" s="36"/>
      <c r="C32" s="37"/>
      <c r="D32" s="37"/>
      <c r="E32" s="33"/>
      <c r="F32" s="41"/>
      <c r="G32" s="1"/>
      <c r="H32" s="8"/>
      <c r="I32" s="8"/>
      <c r="J32" s="1"/>
      <c r="K32" s="134"/>
    </row>
    <row r="33" spans="1:11" x14ac:dyDescent="0.2">
      <c r="A33" s="26"/>
      <c r="B33" s="27" t="s">
        <v>41</v>
      </c>
      <c r="C33" s="37"/>
      <c r="D33" s="37"/>
      <c r="E33" s="33"/>
      <c r="F33" s="42"/>
      <c r="G33" s="29"/>
      <c r="H33" s="8"/>
      <c r="I33" s="8"/>
      <c r="J33" s="1"/>
      <c r="K33" s="134"/>
    </row>
    <row r="34" spans="1:11" x14ac:dyDescent="0.2">
      <c r="A34" s="40">
        <v>15</v>
      </c>
      <c r="B34" s="31" t="s">
        <v>42</v>
      </c>
      <c r="C34" s="161">
        <f>SUM('Quarter 1'!C66+'Quarter 2'!C66+'Quarter 3'!C66+'Quarter 4'!C66)</f>
        <v>1</v>
      </c>
      <c r="D34" s="161">
        <f>SUM('Quarter 1'!D66+'Quarter 2'!D66+'Quarter 3'!D66+'Quarter 4'!D66)</f>
        <v>0</v>
      </c>
      <c r="E34" s="32">
        <f>SUM(C34:D34)</f>
        <v>1</v>
      </c>
      <c r="F34" s="161">
        <f>SUM('Quarter 1'!F66+'Quarter 2'!F66+'Quarter 3'!F66+'Quarter 4'!F66)</f>
        <v>0</v>
      </c>
      <c r="G34" s="161">
        <f>SUM('Quarter 1'!G66+'Quarter 2'!G66+'Quarter 3'!G66+'Quarter 4'!G66)</f>
        <v>0</v>
      </c>
      <c r="H34" s="32">
        <f>SUM(F34:G34)</f>
        <v>0</v>
      </c>
      <c r="I34" s="33"/>
      <c r="J34" s="1"/>
      <c r="K34" s="134"/>
    </row>
    <row r="35" spans="1:11" x14ac:dyDescent="0.2">
      <c r="A35" s="40">
        <v>16</v>
      </c>
      <c r="B35" s="31" t="s">
        <v>43</v>
      </c>
      <c r="C35" s="161">
        <f>SUM('Quarter 1'!C67+'Quarter 2'!C67+'Quarter 3'!C67+'Quarter 4'!C67)</f>
        <v>2</v>
      </c>
      <c r="D35" s="161">
        <f>SUM('Quarter 1'!D67+'Quarter 2'!D67+'Quarter 3'!D67+'Quarter 4'!D67)</f>
        <v>1</v>
      </c>
      <c r="E35" s="32">
        <f>SUM(C35:D35)</f>
        <v>3</v>
      </c>
      <c r="F35" s="161">
        <f>SUM('Quarter 1'!F67+'Quarter 2'!F67+'Quarter 3'!F67+'Quarter 4'!F67)</f>
        <v>2</v>
      </c>
      <c r="G35" s="161">
        <f>SUM('Quarter 1'!G67+'Quarter 2'!G67+'Quarter 3'!G67+'Quarter 4'!G67)</f>
        <v>1</v>
      </c>
      <c r="H35" s="32">
        <f>SUM(F35:G35)</f>
        <v>3</v>
      </c>
      <c r="I35" s="33"/>
      <c r="J35" s="1"/>
      <c r="K35" s="134"/>
    </row>
    <row r="36" spans="1:11" x14ac:dyDescent="0.2">
      <c r="A36" s="40">
        <v>17</v>
      </c>
      <c r="B36" s="31" t="s">
        <v>44</v>
      </c>
      <c r="C36" s="161">
        <f>SUM('Quarter 1'!C68+'Quarter 2'!C68+'Quarter 3'!C68+'Quarter 4'!C68)</f>
        <v>2</v>
      </c>
      <c r="D36" s="161">
        <f>SUM('Quarter 1'!D68+'Quarter 2'!D68+'Quarter 3'!D68+'Quarter 4'!D68)</f>
        <v>1</v>
      </c>
      <c r="E36" s="32">
        <f>SUM(C36:D36)</f>
        <v>3</v>
      </c>
      <c r="F36" s="161">
        <f>SUM('Quarter 1'!F68+'Quarter 2'!F68+'Quarter 3'!F68+'Quarter 4'!F68)</f>
        <v>0</v>
      </c>
      <c r="G36" s="161">
        <f>SUM('Quarter 1'!G68+'Quarter 2'!G68+'Quarter 3'!G68+'Quarter 4'!G68)</f>
        <v>1</v>
      </c>
      <c r="H36" s="32">
        <f>SUM(F36:G36)</f>
        <v>1</v>
      </c>
      <c r="I36" s="33"/>
      <c r="J36" s="1"/>
      <c r="K36" s="134"/>
    </row>
    <row r="37" spans="1:11" x14ac:dyDescent="0.2">
      <c r="A37" s="40">
        <v>18</v>
      </c>
      <c r="B37" s="34" t="s">
        <v>35</v>
      </c>
      <c r="C37" s="35">
        <f t="shared" ref="C37:H37" si="3">SUM(C34:C36)</f>
        <v>5</v>
      </c>
      <c r="D37" s="35">
        <f t="shared" si="3"/>
        <v>2</v>
      </c>
      <c r="E37" s="35">
        <f t="shared" si="3"/>
        <v>7</v>
      </c>
      <c r="F37" s="35">
        <f t="shared" si="3"/>
        <v>2</v>
      </c>
      <c r="G37" s="35">
        <f t="shared" si="3"/>
        <v>2</v>
      </c>
      <c r="H37" s="35">
        <f t="shared" si="3"/>
        <v>4</v>
      </c>
      <c r="I37" s="33"/>
      <c r="J37" s="1"/>
      <c r="K37" s="134"/>
    </row>
    <row r="38" spans="1:11" x14ac:dyDescent="0.2">
      <c r="A38" s="40"/>
      <c r="B38" s="36"/>
      <c r="C38" s="37"/>
      <c r="D38" s="37"/>
      <c r="E38" s="33"/>
      <c r="F38" s="41"/>
      <c r="G38" s="29"/>
      <c r="H38" s="8"/>
      <c r="I38" s="8"/>
      <c r="J38" s="1"/>
      <c r="K38" s="134"/>
    </row>
    <row r="39" spans="1:11" x14ac:dyDescent="0.2">
      <c r="A39" s="26"/>
      <c r="B39" s="27" t="s">
        <v>45</v>
      </c>
      <c r="C39" s="37"/>
      <c r="D39" s="37"/>
      <c r="E39" s="33"/>
      <c r="F39" s="41"/>
      <c r="G39" s="29"/>
      <c r="H39" s="8"/>
      <c r="I39" s="8"/>
      <c r="J39" s="1"/>
      <c r="K39" s="134"/>
    </row>
    <row r="40" spans="1:11" x14ac:dyDescent="0.2">
      <c r="A40" s="40">
        <v>19</v>
      </c>
      <c r="B40" s="31" t="s">
        <v>46</v>
      </c>
      <c r="C40" s="161">
        <f>SUM('Quarter 1'!C72+'Quarter 2'!C72+'Quarter 3'!C72+'Quarter 4'!C72)</f>
        <v>0</v>
      </c>
      <c r="D40" s="161">
        <f>SUM('Quarter 1'!D72+'Quarter 2'!D72+'Quarter 3'!D72+'Quarter 4'!D72)</f>
        <v>0</v>
      </c>
      <c r="E40" s="32">
        <f>SUM(C40:D40)</f>
        <v>0</v>
      </c>
      <c r="F40" s="161">
        <f>SUM('Quarter 1'!F72+'Quarter 2'!F72+'Quarter 3'!F72+'Quarter 4'!F72)</f>
        <v>0</v>
      </c>
      <c r="G40" s="161">
        <f>SUM('Quarter 1'!G72+'Quarter 2'!G72+'Quarter 3'!G72+'Quarter 4'!G72)</f>
        <v>0</v>
      </c>
      <c r="H40" s="32">
        <f>SUM(F40:G40)</f>
        <v>0</v>
      </c>
      <c r="I40" s="33"/>
      <c r="J40" s="1"/>
      <c r="K40" s="134"/>
    </row>
    <row r="41" spans="1:11" x14ac:dyDescent="0.2">
      <c r="A41" s="40">
        <v>20</v>
      </c>
      <c r="B41" s="31" t="s">
        <v>47</v>
      </c>
      <c r="C41" s="161">
        <f>SUM('Quarter 1'!C73+'Quarter 2'!C73+'Quarter 3'!C73+'Quarter 4'!C73)</f>
        <v>0</v>
      </c>
      <c r="D41" s="161">
        <f>SUM('Quarter 1'!D73+'Quarter 2'!D73+'Quarter 3'!D73+'Quarter 4'!D73)</f>
        <v>1</v>
      </c>
      <c r="E41" s="32">
        <f>SUM(C41:D41)</f>
        <v>1</v>
      </c>
      <c r="F41" s="161">
        <f>SUM('Quarter 1'!F73+'Quarter 2'!F73+'Quarter 3'!F73+'Quarter 4'!F73)</f>
        <v>0</v>
      </c>
      <c r="G41" s="161">
        <f>SUM('Quarter 1'!G73+'Quarter 2'!G73+'Quarter 3'!G73+'Quarter 4'!G73)</f>
        <v>1</v>
      </c>
      <c r="H41" s="32">
        <f>SUM(F41:G41)</f>
        <v>1</v>
      </c>
      <c r="I41" s="33"/>
      <c r="J41" s="1"/>
      <c r="K41" s="134"/>
    </row>
    <row r="42" spans="1:11" x14ac:dyDescent="0.2">
      <c r="A42" s="40">
        <v>21</v>
      </c>
      <c r="B42" s="34" t="s">
        <v>35</v>
      </c>
      <c r="C42" s="35">
        <f t="shared" ref="C42:H42" si="4">SUM(C40:C41)</f>
        <v>0</v>
      </c>
      <c r="D42" s="35">
        <f t="shared" si="4"/>
        <v>1</v>
      </c>
      <c r="E42" s="32">
        <f t="shared" si="4"/>
        <v>1</v>
      </c>
      <c r="F42" s="35">
        <f t="shared" si="4"/>
        <v>0</v>
      </c>
      <c r="G42" s="35">
        <f t="shared" si="4"/>
        <v>1</v>
      </c>
      <c r="H42" s="35">
        <f t="shared" si="4"/>
        <v>1</v>
      </c>
      <c r="I42" s="33"/>
      <c r="J42" s="1"/>
      <c r="K42" s="134"/>
    </row>
    <row r="43" spans="1:11" x14ac:dyDescent="0.2">
      <c r="A43" s="40"/>
      <c r="B43" s="36"/>
      <c r="C43" s="37"/>
      <c r="D43" s="37"/>
      <c r="E43" s="33"/>
      <c r="F43" s="41"/>
      <c r="G43" s="29"/>
      <c r="H43" s="8"/>
      <c r="I43" s="8"/>
      <c r="J43" s="1"/>
      <c r="K43" s="134"/>
    </row>
    <row r="44" spans="1:11" x14ac:dyDescent="0.2">
      <c r="A44" s="26"/>
      <c r="B44" s="43" t="s">
        <v>48</v>
      </c>
      <c r="C44" s="44"/>
      <c r="D44" s="44"/>
      <c r="E44" s="45"/>
      <c r="F44" s="46"/>
      <c r="G44" s="29"/>
      <c r="H44" s="8"/>
      <c r="I44" s="8"/>
      <c r="J44" s="1"/>
      <c r="K44" s="134"/>
    </row>
    <row r="45" spans="1:11" x14ac:dyDescent="0.2">
      <c r="A45" s="40">
        <v>22</v>
      </c>
      <c r="B45" s="31" t="s">
        <v>49</v>
      </c>
      <c r="C45" s="161">
        <f>SUM('Quarter 1'!C77+'Quarter 2'!C77+'Quarter 3'!C77+'Quarter 4'!C77)</f>
        <v>22</v>
      </c>
      <c r="D45" s="161">
        <f>SUM('Quarter 1'!D77+'Quarter 2'!D77+'Quarter 3'!D77+'Quarter 4'!D77)</f>
        <v>28</v>
      </c>
      <c r="E45" s="32">
        <f>SUM(C45:D45)</f>
        <v>50</v>
      </c>
      <c r="F45" s="161">
        <f>SUM('Quarter 1'!F77+'Quarter 2'!F77+'Quarter 3'!F77+'Quarter 4'!F77)</f>
        <v>9</v>
      </c>
      <c r="G45" s="161">
        <f>SUM('Quarter 1'!G77+'Quarter 2'!G77+'Quarter 3'!G77+'Quarter 4'!G77)</f>
        <v>8</v>
      </c>
      <c r="H45" s="32">
        <f>SUM(F45:G45)</f>
        <v>17</v>
      </c>
      <c r="I45" s="33"/>
      <c r="J45" s="1"/>
      <c r="K45" s="134"/>
    </row>
    <row r="46" spans="1:11" x14ac:dyDescent="0.2">
      <c r="A46" s="47"/>
      <c r="B46" s="48"/>
      <c r="C46" s="49"/>
      <c r="D46" s="49"/>
      <c r="E46" s="49"/>
      <c r="F46" s="50"/>
      <c r="G46" s="50"/>
      <c r="H46" s="51"/>
      <c r="I46" s="7"/>
      <c r="J46" s="1"/>
      <c r="K46" s="134"/>
    </row>
    <row r="47" spans="1:11" x14ac:dyDescent="0.2">
      <c r="A47" s="40">
        <v>23</v>
      </c>
      <c r="B47" s="52" t="s">
        <v>50</v>
      </c>
      <c r="C47" s="53">
        <f t="shared" ref="C47:H47" si="5">SUM(C17,C24,C31,C37,C42,C45)</f>
        <v>277</v>
      </c>
      <c r="D47" s="53">
        <f t="shared" si="5"/>
        <v>373</v>
      </c>
      <c r="E47" s="53">
        <f t="shared" si="5"/>
        <v>650</v>
      </c>
      <c r="F47" s="53">
        <f t="shared" si="5"/>
        <v>132</v>
      </c>
      <c r="G47" s="53">
        <f t="shared" si="5"/>
        <v>155</v>
      </c>
      <c r="H47" s="53">
        <f t="shared" si="5"/>
        <v>287</v>
      </c>
      <c r="I47" s="33"/>
      <c r="J47" s="1"/>
      <c r="K47" s="134"/>
    </row>
    <row r="48" spans="1:11" x14ac:dyDescent="0.2">
      <c r="A48" s="54"/>
      <c r="B48" s="58" t="s">
        <v>51</v>
      </c>
      <c r="C48" s="55"/>
      <c r="D48" s="55"/>
      <c r="E48" s="56"/>
      <c r="F48" s="57"/>
      <c r="G48" s="11"/>
      <c r="H48" s="1"/>
      <c r="I48" s="1"/>
      <c r="J48" s="1"/>
      <c r="K48" s="134"/>
    </row>
    <row r="49" spans="1:11" ht="42" customHeight="1" x14ac:dyDescent="0.2">
      <c r="A49" s="59"/>
      <c r="B49" s="1154" t="s">
        <v>166</v>
      </c>
      <c r="C49" s="1154"/>
      <c r="D49" s="1154"/>
      <c r="E49" s="1154"/>
      <c r="F49" s="1154"/>
      <c r="G49" s="1154"/>
      <c r="H49" s="1154"/>
      <c r="I49" s="60"/>
      <c r="J49" s="1"/>
    </row>
    <row r="50" spans="1:11" x14ac:dyDescent="0.2">
      <c r="A50" s="59"/>
      <c r="B50" s="1160" t="s">
        <v>167</v>
      </c>
      <c r="C50" s="1160"/>
      <c r="D50" s="1160"/>
      <c r="E50" s="1160"/>
      <c r="F50" s="1160"/>
      <c r="G50" s="1160"/>
      <c r="H50" s="1160"/>
      <c r="I50" s="60"/>
      <c r="J50" s="1"/>
      <c r="K50" s="134"/>
    </row>
    <row r="51" spans="1:11" ht="34.5" customHeight="1" x14ac:dyDescent="0.2">
      <c r="A51" s="59"/>
      <c r="B51" s="1154" t="s">
        <v>211</v>
      </c>
      <c r="C51" s="1154"/>
      <c r="D51" s="1154"/>
      <c r="E51" s="1154"/>
      <c r="F51" s="1154"/>
      <c r="G51" s="1154"/>
      <c r="H51" s="1154"/>
      <c r="I51" s="61"/>
      <c r="J51" s="1"/>
      <c r="K51" s="156"/>
    </row>
    <row r="52" spans="1:11" ht="14.25" x14ac:dyDescent="0.2">
      <c r="A52" s="12"/>
      <c r="B52" s="939" t="s">
        <v>212</v>
      </c>
      <c r="C52" s="1"/>
      <c r="D52" s="10"/>
      <c r="E52" s="1"/>
      <c r="F52" s="62"/>
      <c r="G52" s="1"/>
      <c r="H52" s="1"/>
      <c r="I52" s="1"/>
      <c r="J52" s="1"/>
      <c r="K52" s="156"/>
    </row>
    <row r="53" spans="1:11" x14ac:dyDescent="0.2">
      <c r="A53" s="63"/>
      <c r="B53" s="64"/>
      <c r="C53" s="17" t="s">
        <v>52</v>
      </c>
      <c r="D53" s="65" t="s">
        <v>53</v>
      </c>
      <c r="E53" s="17" t="s">
        <v>54</v>
      </c>
      <c r="F53" s="66" t="s">
        <v>55</v>
      </c>
      <c r="G53" s="17" t="s">
        <v>56</v>
      </c>
      <c r="H53" s="17" t="s">
        <v>57</v>
      </c>
      <c r="I53" s="17"/>
      <c r="J53" s="64"/>
      <c r="K53" s="156"/>
    </row>
    <row r="54" spans="1:11" x14ac:dyDescent="0.2">
      <c r="A54" s="67"/>
      <c r="B54" s="68"/>
      <c r="C54" s="69" t="s">
        <v>58</v>
      </c>
      <c r="D54" s="69" t="s">
        <v>59</v>
      </c>
      <c r="E54" s="69" t="s">
        <v>60</v>
      </c>
      <c r="F54" s="69" t="s">
        <v>61</v>
      </c>
      <c r="G54" s="69" t="s">
        <v>62</v>
      </c>
      <c r="H54" s="69" t="s">
        <v>63</v>
      </c>
      <c r="I54" s="62"/>
      <c r="J54" s="1"/>
      <c r="K54" s="134"/>
    </row>
    <row r="55" spans="1:11" x14ac:dyDescent="0.2">
      <c r="A55" s="70"/>
      <c r="B55" s="8" t="s">
        <v>64</v>
      </c>
      <c r="C55" s="71"/>
      <c r="D55" s="71"/>
      <c r="E55" s="71"/>
      <c r="F55" s="71"/>
      <c r="G55" s="72"/>
      <c r="H55" s="73"/>
      <c r="I55" s="7"/>
      <c r="J55" s="1"/>
      <c r="K55" s="134"/>
    </row>
    <row r="56" spans="1:11" ht="25.5" x14ac:dyDescent="0.2">
      <c r="A56" s="74">
        <v>24</v>
      </c>
      <c r="B56" s="75" t="s">
        <v>65</v>
      </c>
      <c r="C56" s="76">
        <f>SUM(D56:H56)</f>
        <v>277</v>
      </c>
      <c r="D56" s="77">
        <f>SUM(D57:D59)</f>
        <v>5</v>
      </c>
      <c r="E56" s="77">
        <f>SUM(E57:E59)</f>
        <v>38</v>
      </c>
      <c r="F56" s="77">
        <f>SUM(F57:F59)</f>
        <v>76</v>
      </c>
      <c r="G56" s="77">
        <f>SUM(G57:G59)</f>
        <v>102</v>
      </c>
      <c r="H56" s="77">
        <f>SUM(H57:H59)</f>
        <v>56</v>
      </c>
      <c r="I56" s="78"/>
      <c r="J56" s="1"/>
      <c r="K56" s="134"/>
    </row>
    <row r="57" spans="1:11" ht="25.5" x14ac:dyDescent="0.2">
      <c r="A57" s="79">
        <v>25</v>
      </c>
      <c r="B57" s="75" t="s">
        <v>115</v>
      </c>
      <c r="C57" s="76">
        <f>SUM(D57:H57)</f>
        <v>132</v>
      </c>
      <c r="D57" s="161">
        <f>SUM('Quarter 1'!D89+'Quarter 2'!D89+'Quarter 3'!D89+'Quarter 4'!D89)</f>
        <v>0</v>
      </c>
      <c r="E57" s="161">
        <f>SUM('Quarter 1'!E89+'Quarter 2'!E89+'Quarter 3'!E89+'Quarter 4'!E89)</f>
        <v>22</v>
      </c>
      <c r="F57" s="161">
        <f>SUM('Quarter 1'!F89+'Quarter 2'!F89+'Quarter 3'!F89+'Quarter 4'!F89)</f>
        <v>39</v>
      </c>
      <c r="G57" s="161">
        <f>SUM('Quarter 1'!G89+'Quarter 2'!G89+'Quarter 3'!G89+'Quarter 4'!G89)</f>
        <v>53</v>
      </c>
      <c r="H57" s="161">
        <f>SUM('Quarter 1'!H89+'Quarter 2'!H89+'Quarter 3'!H89+'Quarter 4'!H89)</f>
        <v>18</v>
      </c>
      <c r="I57" s="127"/>
      <c r="J57" s="1"/>
      <c r="K57" s="134"/>
    </row>
    <row r="58" spans="1:11" x14ac:dyDescent="0.2">
      <c r="A58" s="79">
        <v>26</v>
      </c>
      <c r="B58" s="80" t="s">
        <v>116</v>
      </c>
      <c r="C58" s="76">
        <f>SUM(D58:H58)</f>
        <v>54</v>
      </c>
      <c r="D58" s="161">
        <f>SUM('Quarter 1'!D90+'Quarter 2'!D90+'Quarter 3'!D90+'Quarter 4'!D90)</f>
        <v>0</v>
      </c>
      <c r="E58" s="161">
        <f>SUM('Quarter 1'!E90+'Quarter 2'!E90+'Quarter 3'!E90+'Quarter 4'!E90)</f>
        <v>3</v>
      </c>
      <c r="F58" s="161">
        <f>SUM('Quarter 1'!F90+'Quarter 2'!F90+'Quarter 3'!F90+'Quarter 4'!F90)</f>
        <v>12</v>
      </c>
      <c r="G58" s="161">
        <f>SUM('Quarter 1'!G90+'Quarter 2'!G90+'Quarter 3'!G90+'Quarter 4'!G90)</f>
        <v>20</v>
      </c>
      <c r="H58" s="161">
        <f>SUM('Quarter 1'!H90+'Quarter 2'!H90+'Quarter 3'!H90+'Quarter 4'!H90)</f>
        <v>19</v>
      </c>
      <c r="I58" s="127"/>
      <c r="J58" s="1"/>
      <c r="K58" s="134"/>
    </row>
    <row r="59" spans="1:11" x14ac:dyDescent="0.2">
      <c r="A59" s="79">
        <v>27</v>
      </c>
      <c r="B59" s="75" t="s">
        <v>66</v>
      </c>
      <c r="C59" s="76">
        <f>SUM(D59:H59)</f>
        <v>91</v>
      </c>
      <c r="D59" s="161">
        <f>SUM('Quarter 1'!D91+'Quarter 2'!D91+'Quarter 3'!D91+'Quarter 4'!D91)</f>
        <v>5</v>
      </c>
      <c r="E59" s="161">
        <f>SUM('Quarter 1'!E91+'Quarter 2'!E91+'Quarter 3'!E91+'Quarter 4'!E91)</f>
        <v>13</v>
      </c>
      <c r="F59" s="161">
        <f>SUM('Quarter 1'!F91+'Quarter 2'!F91+'Quarter 3'!F91+'Quarter 4'!F91)</f>
        <v>25</v>
      </c>
      <c r="G59" s="161">
        <f>SUM('Quarter 1'!G91+'Quarter 2'!G91+'Quarter 3'!G91+'Quarter 4'!G91)</f>
        <v>29</v>
      </c>
      <c r="H59" s="161">
        <f>SUM('Quarter 1'!H91+'Quarter 2'!H91+'Quarter 3'!H91+'Quarter 4'!H91)</f>
        <v>19</v>
      </c>
      <c r="I59" s="127"/>
      <c r="J59" s="1"/>
      <c r="K59" s="134"/>
    </row>
    <row r="60" spans="1:11" x14ac:dyDescent="0.2">
      <c r="A60" s="79"/>
      <c r="B60" s="81"/>
      <c r="C60" s="82"/>
      <c r="D60" s="83"/>
      <c r="E60" s="83"/>
      <c r="F60" s="83"/>
      <c r="G60" s="83"/>
      <c r="H60" s="83"/>
      <c r="I60" s="83"/>
      <c r="J60" s="1"/>
      <c r="K60" s="134"/>
    </row>
    <row r="61" spans="1:11" ht="38.25" x14ac:dyDescent="0.2">
      <c r="A61" s="79">
        <v>28</v>
      </c>
      <c r="B61" s="84" t="s">
        <v>117</v>
      </c>
      <c r="C61" s="77">
        <f>SUM(D61:H61)</f>
        <v>0</v>
      </c>
      <c r="D61" s="161">
        <f>SUM('Quarter 1'!D93+'Quarter 2'!D93+'Quarter 3'!D93+'Quarter 4'!D93)</f>
        <v>0</v>
      </c>
      <c r="E61" s="161">
        <f>SUM('Quarter 1'!E93+'Quarter 2'!E93+'Quarter 3'!E93+'Quarter 4'!E93)</f>
        <v>0</v>
      </c>
      <c r="F61" s="161">
        <f>SUM('Quarter 1'!F93+'Quarter 2'!F93+'Quarter 3'!F93+'Quarter 4'!F93)</f>
        <v>0</v>
      </c>
      <c r="G61" s="161">
        <f>SUM('Quarter 1'!G93+'Quarter 2'!G93+'Quarter 3'!G93+'Quarter 4'!G93)</f>
        <v>0</v>
      </c>
      <c r="H61" s="161">
        <f>SUM('Quarter 1'!H93+'Quarter 2'!H93+'Quarter 3'!H93+'Quarter 4'!H93)</f>
        <v>0</v>
      </c>
      <c r="I61" s="127"/>
      <c r="J61" s="1"/>
      <c r="K61" s="134"/>
    </row>
    <row r="62" spans="1:11" x14ac:dyDescent="0.2">
      <c r="A62" s="12"/>
      <c r="B62" s="1163"/>
      <c r="C62" s="1162"/>
      <c r="D62" s="1162"/>
      <c r="E62" s="1162"/>
      <c r="F62" s="1162"/>
      <c r="G62" s="1162"/>
      <c r="H62" s="1162"/>
      <c r="I62" s="116"/>
      <c r="J62" s="1"/>
      <c r="K62" s="134"/>
    </row>
    <row r="63" spans="1:11" x14ac:dyDescent="0.2">
      <c r="A63" s="12"/>
      <c r="B63" s="1163"/>
      <c r="C63" s="1162"/>
      <c r="D63" s="1162"/>
      <c r="E63" s="1162"/>
      <c r="F63" s="1162"/>
      <c r="G63" s="1162"/>
      <c r="H63" s="1162"/>
      <c r="I63" s="116"/>
      <c r="J63" s="1"/>
      <c r="K63" s="134"/>
    </row>
    <row r="64" spans="1:11" x14ac:dyDescent="0.2">
      <c r="A64" s="12"/>
      <c r="B64" s="87"/>
      <c r="C64" s="87"/>
      <c r="D64" s="88"/>
      <c r="E64" s="87"/>
      <c r="F64" s="4"/>
      <c r="G64" s="87"/>
      <c r="H64" s="1"/>
      <c r="I64" s="1"/>
      <c r="J64" s="1"/>
      <c r="K64" s="134"/>
    </row>
    <row r="65" spans="1:11" x14ac:dyDescent="0.2">
      <c r="A65" s="12"/>
      <c r="B65" s="87"/>
      <c r="C65" s="87"/>
      <c r="D65" s="88"/>
      <c r="E65" s="87"/>
      <c r="F65" s="4"/>
      <c r="G65" s="87"/>
      <c r="H65" s="1"/>
      <c r="I65" s="1"/>
      <c r="J65" s="1"/>
      <c r="K65" s="134"/>
    </row>
    <row r="66" spans="1:11" x14ac:dyDescent="0.2">
      <c r="A66" s="1"/>
      <c r="B66" s="1"/>
      <c r="C66" s="17" t="s">
        <v>67</v>
      </c>
      <c r="D66" s="17" t="s">
        <v>68</v>
      </c>
      <c r="E66" s="17" t="s">
        <v>69</v>
      </c>
      <c r="F66" s="17" t="s">
        <v>70</v>
      </c>
      <c r="G66" s="17" t="s">
        <v>71</v>
      </c>
      <c r="H66" s="17" t="s">
        <v>72</v>
      </c>
      <c r="I66" s="17"/>
      <c r="J66" s="1"/>
      <c r="K66" s="134"/>
    </row>
    <row r="67" spans="1:11" x14ac:dyDescent="0.2">
      <c r="A67" s="12"/>
      <c r="B67" s="68"/>
      <c r="C67" s="69" t="s">
        <v>58</v>
      </c>
      <c r="D67" s="69" t="s">
        <v>59</v>
      </c>
      <c r="E67" s="69" t="s">
        <v>60</v>
      </c>
      <c r="F67" s="69" t="s">
        <v>61</v>
      </c>
      <c r="G67" s="69" t="s">
        <v>62</v>
      </c>
      <c r="H67" s="69" t="s">
        <v>63</v>
      </c>
      <c r="I67" s="62"/>
      <c r="J67" s="1"/>
      <c r="K67" s="134"/>
    </row>
    <row r="68" spans="1:11" x14ac:dyDescent="0.2">
      <c r="A68" s="12"/>
      <c r="B68" s="8" t="s">
        <v>73</v>
      </c>
      <c r="C68" s="71"/>
      <c r="D68" s="71"/>
      <c r="E68" s="71"/>
      <c r="F68" s="71"/>
      <c r="G68" s="72"/>
      <c r="H68" s="73"/>
      <c r="I68" s="7"/>
      <c r="J68" s="1"/>
      <c r="K68" s="134"/>
    </row>
    <row r="69" spans="1:11" ht="25.5" x14ac:dyDescent="0.2">
      <c r="A69" s="89">
        <v>29</v>
      </c>
      <c r="B69" s="75" t="s">
        <v>65</v>
      </c>
      <c r="C69" s="76">
        <f>SUM(D69:H69)</f>
        <v>373</v>
      </c>
      <c r="D69" s="77">
        <f>SUM(D70:D72)</f>
        <v>3</v>
      </c>
      <c r="E69" s="77">
        <f>SUM(E70:E72)</f>
        <v>125</v>
      </c>
      <c r="F69" s="77">
        <f>SUM(F70:F72)</f>
        <v>70</v>
      </c>
      <c r="G69" s="77">
        <f>SUM(G70:G72)</f>
        <v>101</v>
      </c>
      <c r="H69" s="77">
        <f>SUM(H70:H72)</f>
        <v>74</v>
      </c>
      <c r="I69" s="78"/>
      <c r="J69" s="1"/>
      <c r="K69" s="134"/>
    </row>
    <row r="70" spans="1:11" ht="25.5" x14ac:dyDescent="0.2">
      <c r="A70" s="89">
        <v>30</v>
      </c>
      <c r="B70" s="75" t="s">
        <v>115</v>
      </c>
      <c r="C70" s="76">
        <f>SUM(D70:H70)</f>
        <v>155</v>
      </c>
      <c r="D70" s="161">
        <f>SUM('Quarter 1'!D102+'Quarter 2'!D102+'Quarter 3'!D102+'Quarter 4'!D102)</f>
        <v>0</v>
      </c>
      <c r="E70" s="161">
        <f>SUM('Quarter 1'!E102+'Quarter 2'!E102+'Quarter 3'!E102+'Quarter 4'!E102)</f>
        <v>43</v>
      </c>
      <c r="F70" s="161">
        <f>SUM('Quarter 1'!F102+'Quarter 2'!F102+'Quarter 3'!F102+'Quarter 4'!F102)</f>
        <v>30</v>
      </c>
      <c r="G70" s="161">
        <f>SUM('Quarter 1'!G102+'Quarter 2'!G102+'Quarter 3'!G102+'Quarter 4'!G102)</f>
        <v>49</v>
      </c>
      <c r="H70" s="161">
        <f>SUM('Quarter 1'!H102+'Quarter 2'!H102+'Quarter 3'!H102+'Quarter 4'!H102)</f>
        <v>33</v>
      </c>
      <c r="I70" s="127"/>
      <c r="J70" s="1"/>
      <c r="K70" s="159"/>
    </row>
    <row r="71" spans="1:11" x14ac:dyDescent="0.2">
      <c r="A71" s="89">
        <v>31</v>
      </c>
      <c r="B71" s="75" t="s">
        <v>116</v>
      </c>
      <c r="C71" s="76">
        <f>SUM(D71:H71)</f>
        <v>64</v>
      </c>
      <c r="D71" s="161">
        <f>SUM('Quarter 1'!D103+'Quarter 2'!D103+'Quarter 3'!D103+'Quarter 4'!D103)</f>
        <v>0</v>
      </c>
      <c r="E71" s="161">
        <f>SUM('Quarter 1'!E103+'Quarter 2'!E103+'Quarter 3'!E103+'Quarter 4'!E103)</f>
        <v>16</v>
      </c>
      <c r="F71" s="161">
        <f>SUM('Quarter 1'!F103+'Quarter 2'!F103+'Quarter 3'!F103+'Quarter 4'!F103)</f>
        <v>10</v>
      </c>
      <c r="G71" s="161">
        <f>SUM('Quarter 1'!G103+'Quarter 2'!G103+'Quarter 3'!G103+'Quarter 4'!G103)</f>
        <v>20</v>
      </c>
      <c r="H71" s="161">
        <f>SUM('Quarter 1'!H103+'Quarter 2'!H103+'Quarter 3'!H103+'Quarter 4'!H103)</f>
        <v>18</v>
      </c>
      <c r="I71" s="127"/>
      <c r="J71" s="90"/>
      <c r="K71" s="156"/>
    </row>
    <row r="72" spans="1:11" x14ac:dyDescent="0.2">
      <c r="A72" s="91">
        <v>32</v>
      </c>
      <c r="B72" s="92" t="s">
        <v>66</v>
      </c>
      <c r="C72" s="76">
        <f>SUM(D72:H72)</f>
        <v>154</v>
      </c>
      <c r="D72" s="161">
        <f>SUM('Quarter 1'!D104+'Quarter 2'!D104+'Quarter 3'!D104+'Quarter 4'!D104)</f>
        <v>3</v>
      </c>
      <c r="E72" s="161">
        <f>SUM('Quarter 1'!E104+'Quarter 2'!E104+'Quarter 3'!E104+'Quarter 4'!E104)</f>
        <v>66</v>
      </c>
      <c r="F72" s="161">
        <f>SUM('Quarter 1'!F104+'Quarter 2'!F104+'Quarter 3'!F104+'Quarter 4'!F104)</f>
        <v>30</v>
      </c>
      <c r="G72" s="161">
        <f>SUM('Quarter 1'!G104+'Quarter 2'!G104+'Quarter 3'!G104+'Quarter 4'!G104)</f>
        <v>32</v>
      </c>
      <c r="H72" s="161">
        <f>SUM('Quarter 1'!H104+'Quarter 2'!H104+'Quarter 3'!H104+'Quarter 4'!H104)</f>
        <v>23</v>
      </c>
      <c r="I72" s="127"/>
      <c r="J72" s="93"/>
      <c r="K72" s="134"/>
    </row>
    <row r="73" spans="1:11" x14ac:dyDescent="0.2">
      <c r="A73" s="79"/>
      <c r="B73" s="9"/>
      <c r="C73" s="94"/>
      <c r="D73" s="95"/>
      <c r="E73" s="95"/>
      <c r="F73" s="95"/>
      <c r="G73" s="95"/>
      <c r="H73" s="95"/>
      <c r="I73" s="95"/>
      <c r="J73" s="1"/>
      <c r="K73" s="157"/>
    </row>
    <row r="74" spans="1:11" ht="38.25" x14ac:dyDescent="0.2">
      <c r="A74" s="79">
        <v>33</v>
      </c>
      <c r="B74" s="84" t="s">
        <v>117</v>
      </c>
      <c r="C74" s="77">
        <f>SUM(D74:H74)</f>
        <v>0</v>
      </c>
      <c r="D74" s="161">
        <f>SUM('Quarter 1'!D106+'Quarter 2'!D106+'Quarter 3'!D106+'Quarter 4'!D106)</f>
        <v>0</v>
      </c>
      <c r="E74" s="161">
        <f>SUM('Quarter 1'!E106+'Quarter 2'!E106+'Quarter 3'!E106+'Quarter 4'!E106)</f>
        <v>0</v>
      </c>
      <c r="F74" s="161">
        <f>SUM('Quarter 1'!F106+'Quarter 2'!F106+'Quarter 3'!F106+'Quarter 4'!F106)</f>
        <v>0</v>
      </c>
      <c r="G74" s="161">
        <f>SUM('Quarter 1'!G106+'Quarter 2'!G106+'Quarter 3'!G106+'Quarter 4'!G106)</f>
        <v>0</v>
      </c>
      <c r="H74" s="161">
        <f>SUM('Quarter 1'!H106+'Quarter 2'!H106+'Quarter 3'!H106+'Quarter 4'!H106)</f>
        <v>0</v>
      </c>
      <c r="I74" s="128"/>
      <c r="J74" s="1"/>
      <c r="K74" s="134"/>
    </row>
    <row r="75" spans="1:11" x14ac:dyDescent="0.2">
      <c r="A75" s="74"/>
      <c r="B75" s="81" t="s">
        <v>51</v>
      </c>
      <c r="C75" s="85"/>
      <c r="D75" s="85"/>
      <c r="E75" s="85"/>
      <c r="F75" s="85"/>
      <c r="G75" s="85"/>
      <c r="H75" s="42"/>
      <c r="I75" s="42"/>
      <c r="J75" s="1"/>
      <c r="K75" s="134"/>
    </row>
    <row r="76" spans="1:11" x14ac:dyDescent="0.2">
      <c r="A76" s="12"/>
      <c r="B76" s="138" t="s">
        <v>119</v>
      </c>
      <c r="C76" s="138"/>
      <c r="D76" s="138"/>
      <c r="E76" s="138"/>
      <c r="F76" s="138"/>
      <c r="G76" s="138"/>
      <c r="H76" s="138"/>
      <c r="I76" s="116"/>
      <c r="J76" s="1"/>
      <c r="K76" s="134"/>
    </row>
    <row r="77" spans="1:11" x14ac:dyDescent="0.2">
      <c r="A77" s="12"/>
      <c r="B77" s="1154" t="s">
        <v>214</v>
      </c>
      <c r="C77" s="1154"/>
      <c r="D77" s="1154"/>
      <c r="E77" s="1154"/>
      <c r="F77" s="1154"/>
      <c r="G77" s="1154"/>
      <c r="H77" s="1154"/>
      <c r="I77" s="116"/>
      <c r="J77" s="1"/>
      <c r="K77" s="134"/>
    </row>
    <row r="78" spans="1:11" x14ac:dyDescent="0.2">
      <c r="A78" s="12"/>
      <c r="B78" s="1154" t="s">
        <v>213</v>
      </c>
      <c r="C78" s="1154"/>
      <c r="D78" s="1154"/>
      <c r="E78" s="1154"/>
      <c r="F78" s="1154"/>
      <c r="G78" s="1154"/>
      <c r="H78" s="1154"/>
      <c r="I78" s="116"/>
      <c r="J78" s="1"/>
      <c r="K78" s="134"/>
    </row>
    <row r="79" spans="1:11" x14ac:dyDescent="0.2">
      <c r="A79" s="12"/>
      <c r="B79" s="138"/>
      <c r="C79" s="138"/>
      <c r="D79" s="138"/>
      <c r="E79" s="138"/>
      <c r="F79" s="138"/>
      <c r="G79" s="138"/>
      <c r="H79" s="138"/>
      <c r="I79" s="116"/>
      <c r="J79" s="1"/>
      <c r="K79" s="134"/>
    </row>
    <row r="80" spans="1:11" x14ac:dyDescent="0.2">
      <c r="A80" s="12"/>
      <c r="B80" s="1163"/>
      <c r="C80" s="1162"/>
      <c r="D80" s="1162"/>
      <c r="E80" s="1162"/>
      <c r="F80" s="1162"/>
      <c r="G80" s="1162"/>
      <c r="H80" s="1162"/>
      <c r="I80" s="116"/>
      <c r="J80" s="1"/>
      <c r="K80" s="134"/>
    </row>
    <row r="81" spans="1:11" x14ac:dyDescent="0.2">
      <c r="A81" s="12"/>
      <c r="B81" s="85"/>
      <c r="C81" s="85"/>
      <c r="D81" s="85"/>
      <c r="E81" s="85"/>
      <c r="F81" s="85"/>
      <c r="G81" s="85"/>
      <c r="H81" s="85"/>
      <c r="I81" s="85"/>
      <c r="J81" s="1"/>
      <c r="K81" s="134"/>
    </row>
    <row r="82" spans="1:11" ht="20.25" customHeight="1" x14ac:dyDescent="0.2">
      <c r="A82" s="12"/>
      <c r="B82" s="1152" t="s">
        <v>178</v>
      </c>
      <c r="C82" s="1161"/>
      <c r="D82" s="1161"/>
      <c r="E82" s="1161"/>
      <c r="F82" s="1161"/>
      <c r="G82" s="1161"/>
      <c r="H82" s="1161"/>
      <c r="I82" s="116"/>
      <c r="J82" s="1"/>
      <c r="K82" s="134"/>
    </row>
    <row r="83" spans="1:11" x14ac:dyDescent="0.2">
      <c r="A83" s="12"/>
      <c r="B83" s="87"/>
      <c r="C83" s="17" t="s">
        <v>74</v>
      </c>
      <c r="D83" s="96"/>
      <c r="E83" s="85"/>
      <c r="F83" s="85"/>
      <c r="G83" s="42"/>
      <c r="H83" s="42"/>
      <c r="I83" s="42"/>
      <c r="J83" s="1"/>
      <c r="K83" s="159"/>
    </row>
    <row r="84" spans="1:11" x14ac:dyDescent="0.2">
      <c r="A84" s="12"/>
      <c r="B84" s="97"/>
      <c r="C84" s="98" t="s">
        <v>75</v>
      </c>
      <c r="D84" s="99"/>
      <c r="E84" s="85"/>
      <c r="F84" s="85"/>
      <c r="G84" s="42"/>
      <c r="H84" s="42"/>
      <c r="I84" s="42"/>
      <c r="J84" s="1"/>
      <c r="K84" s="156"/>
    </row>
    <row r="85" spans="1:11" x14ac:dyDescent="0.2">
      <c r="A85" s="12"/>
      <c r="B85" s="87"/>
      <c r="C85" s="71"/>
      <c r="D85" s="87"/>
      <c r="E85" s="85"/>
      <c r="F85" s="85"/>
      <c r="G85" s="42"/>
      <c r="H85" s="42"/>
      <c r="I85" s="42"/>
      <c r="J85" s="1"/>
    </row>
    <row r="86" spans="1:11" ht="25.5" x14ac:dyDescent="0.2">
      <c r="A86" s="89">
        <v>34</v>
      </c>
      <c r="B86" s="75" t="s">
        <v>65</v>
      </c>
      <c r="C86" s="76">
        <f>SUM(C87:C89)</f>
        <v>80</v>
      </c>
      <c r="D86" s="87"/>
      <c r="E86" s="87"/>
      <c r="F86" s="87"/>
      <c r="G86" s="1"/>
      <c r="H86" s="1"/>
      <c r="I86" s="1"/>
      <c r="J86" s="1"/>
      <c r="K86" s="134"/>
    </row>
    <row r="87" spans="1:11" ht="25.5" x14ac:dyDescent="0.2">
      <c r="A87" s="89">
        <v>35</v>
      </c>
      <c r="B87" s="75" t="s">
        <v>118</v>
      </c>
      <c r="C87" s="161">
        <f>SUM('Quarter 1'!C119+'Quarter 2'!C119+'Quarter 3'!C119+'Quarter 4'!C119)</f>
        <v>23</v>
      </c>
      <c r="D87" s="87"/>
      <c r="E87" s="87"/>
      <c r="F87" s="4"/>
      <c r="G87" s="1"/>
      <c r="H87" s="1"/>
      <c r="I87" s="1"/>
      <c r="J87" s="1"/>
      <c r="K87" s="134"/>
    </row>
    <row r="88" spans="1:11" x14ac:dyDescent="0.2">
      <c r="A88" s="89">
        <v>36</v>
      </c>
      <c r="B88" s="75" t="s">
        <v>116</v>
      </c>
      <c r="C88" s="161">
        <f>SUM('Quarter 1'!C120+'Quarter 2'!C120+'Quarter 3'!C120+'Quarter 4'!C120)</f>
        <v>9</v>
      </c>
      <c r="D88" s="87"/>
      <c r="E88" s="87"/>
      <c r="F88" s="87"/>
      <c r="G88" s="1"/>
      <c r="H88" s="1"/>
      <c r="I88" s="1"/>
      <c r="J88" s="1"/>
      <c r="K88" s="134"/>
    </row>
    <row r="89" spans="1:11" x14ac:dyDescent="0.2">
      <c r="A89" s="89">
        <v>37</v>
      </c>
      <c r="B89" s="75" t="s">
        <v>66</v>
      </c>
      <c r="C89" s="161">
        <f>SUM('Quarter 1'!C121+'Quarter 2'!C121+'Quarter 3'!C121+'Quarter 4'!C121)</f>
        <v>48</v>
      </c>
      <c r="D89" s="87"/>
      <c r="E89" s="87"/>
      <c r="F89" s="100"/>
      <c r="G89" s="1"/>
      <c r="H89" s="1"/>
      <c r="I89" s="1"/>
      <c r="J89" s="1"/>
      <c r="K89" s="134"/>
    </row>
    <row r="90" spans="1:11" x14ac:dyDescent="0.2">
      <c r="A90" s="101"/>
      <c r="B90" s="102"/>
      <c r="C90" s="103"/>
      <c r="D90" s="87"/>
      <c r="E90" s="87"/>
      <c r="F90" s="100"/>
      <c r="G90" s="1"/>
      <c r="H90" s="1"/>
      <c r="I90" s="1"/>
      <c r="J90" s="1"/>
      <c r="K90" s="134"/>
    </row>
    <row r="91" spans="1:11" ht="38.25" x14ac:dyDescent="0.2">
      <c r="A91" s="79">
        <v>38</v>
      </c>
      <c r="B91" s="75" t="s">
        <v>117</v>
      </c>
      <c r="C91" s="161">
        <f>SUM('Quarter 1'!C123+'Quarter 2'!C123+'Quarter 3'!C123+'Quarter 4'!C123)</f>
        <v>0</v>
      </c>
      <c r="D91" s="87"/>
      <c r="E91" s="87"/>
      <c r="F91" s="87"/>
      <c r="G91" s="1"/>
      <c r="H91" s="1"/>
      <c r="I91" s="1"/>
      <c r="J91" s="1"/>
      <c r="K91" s="134"/>
    </row>
    <row r="92" spans="1:11" x14ac:dyDescent="0.2">
      <c r="A92" s="12"/>
      <c r="B92" s="1163" t="s">
        <v>51</v>
      </c>
      <c r="C92" s="1162"/>
      <c r="D92" s="1162"/>
      <c r="E92" s="1162"/>
      <c r="F92" s="1162"/>
      <c r="G92" s="1162"/>
      <c r="H92" s="1162"/>
      <c r="I92" s="116"/>
      <c r="J92" s="1"/>
      <c r="K92" s="134"/>
    </row>
    <row r="93" spans="1:11" x14ac:dyDescent="0.2">
      <c r="A93" s="12"/>
      <c r="B93" s="1154" t="s">
        <v>169</v>
      </c>
      <c r="C93" s="1154"/>
      <c r="D93" s="1154"/>
      <c r="E93" s="1154"/>
      <c r="F93" s="1154"/>
      <c r="G93" s="1154"/>
      <c r="H93" s="1154"/>
      <c r="I93" s="116"/>
      <c r="J93" s="1"/>
      <c r="K93" s="134"/>
    </row>
    <row r="94" spans="1:11" x14ac:dyDescent="0.2">
      <c r="A94" s="12"/>
      <c r="B94" s="1154" t="s">
        <v>168</v>
      </c>
      <c r="C94" s="1154"/>
      <c r="D94" s="1154"/>
      <c r="E94" s="1154"/>
      <c r="F94" s="1154"/>
      <c r="G94" s="1154"/>
      <c r="H94" s="1154"/>
      <c r="I94" s="116"/>
      <c r="J94" s="1"/>
      <c r="K94" s="156"/>
    </row>
    <row r="95" spans="1:11" x14ac:dyDescent="0.2">
      <c r="A95" s="12"/>
      <c r="B95" s="138"/>
      <c r="C95" s="41"/>
      <c r="D95" s="41"/>
      <c r="E95" s="41"/>
      <c r="F95" s="41"/>
      <c r="G95" s="41"/>
      <c r="H95" s="41"/>
      <c r="I95" s="116"/>
      <c r="J95" s="1"/>
      <c r="K95" s="134"/>
    </row>
    <row r="96" spans="1:11" x14ac:dyDescent="0.2">
      <c r="A96" s="12"/>
      <c r="B96" s="138"/>
      <c r="C96" s="41"/>
      <c r="D96" s="41"/>
      <c r="E96" s="41"/>
      <c r="F96" s="41"/>
      <c r="G96" s="41"/>
      <c r="H96" s="41"/>
      <c r="I96" s="116"/>
      <c r="J96" s="1"/>
      <c r="K96" s="134"/>
    </row>
    <row r="97" spans="1:11" x14ac:dyDescent="0.2">
      <c r="A97" s="12"/>
      <c r="B97" s="138"/>
      <c r="C97" s="41"/>
      <c r="D97" s="41"/>
      <c r="E97" s="41"/>
      <c r="F97" s="41"/>
      <c r="G97" s="41"/>
      <c r="H97" s="41"/>
      <c r="I97" s="116"/>
      <c r="J97" s="1"/>
      <c r="K97" s="134"/>
    </row>
    <row r="98" spans="1:11" x14ac:dyDescent="0.2">
      <c r="A98" s="12"/>
      <c r="B98" s="138"/>
      <c r="C98" s="41"/>
      <c r="D98" s="41"/>
      <c r="E98" s="41"/>
      <c r="F98" s="41"/>
      <c r="G98" s="41"/>
      <c r="H98" s="41"/>
      <c r="I98" s="116"/>
      <c r="J98" s="1"/>
      <c r="K98" s="134"/>
    </row>
    <row r="99" spans="1:11" ht="14.25" x14ac:dyDescent="0.2">
      <c r="A99" s="12"/>
      <c r="B99" s="940" t="s">
        <v>179</v>
      </c>
      <c r="C99" s="85"/>
      <c r="D99" s="85"/>
      <c r="E99" s="85"/>
      <c r="F99" s="85"/>
      <c r="G99" s="85"/>
      <c r="H99" s="42"/>
      <c r="I99" s="42"/>
      <c r="J99" s="1"/>
      <c r="K99" s="134"/>
    </row>
    <row r="100" spans="1:11" x14ac:dyDescent="0.2">
      <c r="A100" s="12"/>
      <c r="B100" s="3"/>
      <c r="C100" s="17" t="s">
        <v>76</v>
      </c>
      <c r="D100" s="17" t="s">
        <v>77</v>
      </c>
      <c r="E100" s="85"/>
      <c r="F100" s="85"/>
      <c r="G100" s="85"/>
      <c r="H100" s="42"/>
      <c r="I100" s="42"/>
      <c r="J100" s="1"/>
      <c r="K100" s="134"/>
    </row>
    <row r="101" spans="1:11" ht="36" x14ac:dyDescent="0.2">
      <c r="A101" s="12"/>
      <c r="B101" s="105"/>
      <c r="C101" s="22" t="s">
        <v>78</v>
      </c>
      <c r="D101" s="22" t="s">
        <v>79</v>
      </c>
      <c r="E101" s="85"/>
      <c r="F101" s="85"/>
      <c r="G101" s="85"/>
      <c r="H101" s="42"/>
      <c r="I101" s="42"/>
      <c r="J101" s="1"/>
      <c r="K101" s="134"/>
    </row>
    <row r="102" spans="1:11" x14ac:dyDescent="0.2">
      <c r="A102" s="12"/>
      <c r="B102" s="104"/>
      <c r="C102" s="85"/>
      <c r="D102" s="85"/>
      <c r="E102" s="85"/>
      <c r="F102" s="85"/>
      <c r="G102" s="85"/>
      <c r="H102" s="42"/>
      <c r="I102" s="42"/>
      <c r="J102" s="1"/>
      <c r="K102" s="134"/>
    </row>
    <row r="103" spans="1:11" ht="25.5" x14ac:dyDescent="0.2">
      <c r="A103" s="106">
        <v>39</v>
      </c>
      <c r="B103" s="107" t="s">
        <v>126</v>
      </c>
      <c r="C103" s="161">
        <f>SUM('Quarter 1'!C135+'Quarter 2'!C135+'Quarter 3'!C135+'Quarter 4'!C135)</f>
        <v>377</v>
      </c>
      <c r="D103" s="161">
        <f>SUM('Quarter 1'!D135+'Quarter 2'!D135+'Quarter 3'!D135+'Quarter 4'!D135)</f>
        <v>156</v>
      </c>
      <c r="E103" s="1"/>
      <c r="F103" s="93"/>
      <c r="G103" s="90"/>
      <c r="H103" s="90"/>
      <c r="I103" s="90"/>
      <c r="J103" s="90"/>
      <c r="K103" s="157"/>
    </row>
    <row r="104" spans="1:11" x14ac:dyDescent="0.2">
      <c r="A104" s="12"/>
      <c r="B104" s="138" t="s">
        <v>51</v>
      </c>
      <c r="C104" s="85"/>
      <c r="D104" s="85"/>
      <c r="E104" s="85"/>
      <c r="F104" s="85"/>
      <c r="G104" s="85"/>
      <c r="H104" s="42"/>
      <c r="I104" s="42"/>
      <c r="J104" s="1"/>
      <c r="K104" s="134"/>
    </row>
    <row r="105" spans="1:11" x14ac:dyDescent="0.2">
      <c r="A105" s="12"/>
      <c r="B105" s="1154" t="s">
        <v>170</v>
      </c>
      <c r="C105" s="1154"/>
      <c r="D105" s="1154"/>
      <c r="E105" s="1154"/>
      <c r="F105" s="1154"/>
      <c r="G105" s="1154"/>
      <c r="H105" s="1154"/>
      <c r="I105" s="116"/>
      <c r="J105" s="1"/>
      <c r="K105" s="134"/>
    </row>
    <row r="106" spans="1:11" x14ac:dyDescent="0.2">
      <c r="A106" s="12"/>
      <c r="B106" s="1154" t="s">
        <v>171</v>
      </c>
      <c r="C106" s="1154"/>
      <c r="D106" s="1154"/>
      <c r="E106" s="1154"/>
      <c r="F106" s="1154"/>
      <c r="G106" s="1154"/>
      <c r="H106" s="1154"/>
      <c r="I106" s="116"/>
      <c r="J106" s="1"/>
      <c r="K106" s="156"/>
    </row>
    <row r="107" spans="1:11" x14ac:dyDescent="0.2">
      <c r="A107" s="12"/>
      <c r="B107" s="1163"/>
      <c r="C107" s="1162"/>
      <c r="D107" s="1162"/>
      <c r="E107" s="1162"/>
      <c r="F107" s="1162"/>
      <c r="G107" s="1162"/>
      <c r="H107" s="1162"/>
      <c r="I107" s="116"/>
      <c r="J107" s="1"/>
      <c r="K107" s="134"/>
    </row>
    <row r="108" spans="1:11" x14ac:dyDescent="0.2">
      <c r="A108" s="12"/>
      <c r="B108" s="104"/>
      <c r="C108" s="85"/>
      <c r="D108" s="85"/>
      <c r="E108" s="85"/>
      <c r="F108" s="85"/>
      <c r="G108" s="85"/>
      <c r="H108" s="42"/>
      <c r="I108" s="42"/>
      <c r="J108" s="1"/>
      <c r="K108" s="134"/>
    </row>
    <row r="109" spans="1:11" ht="14.25" x14ac:dyDescent="0.2">
      <c r="A109" s="1"/>
      <c r="B109" s="939" t="s">
        <v>180</v>
      </c>
      <c r="C109" s="1"/>
      <c r="D109" s="1"/>
      <c r="E109" s="1"/>
      <c r="F109" s="1"/>
      <c r="G109" s="1"/>
      <c r="H109" s="1"/>
      <c r="I109" s="1"/>
      <c r="J109" s="1"/>
      <c r="K109" s="134"/>
    </row>
    <row r="110" spans="1:11" x14ac:dyDescent="0.2">
      <c r="A110" s="1"/>
      <c r="B110" s="1"/>
      <c r="C110" s="17" t="s">
        <v>83</v>
      </c>
      <c r="D110" s="17" t="s">
        <v>84</v>
      </c>
      <c r="E110" s="1"/>
      <c r="F110" s="1"/>
      <c r="G110" s="1"/>
      <c r="H110" s="1"/>
      <c r="I110" s="1"/>
      <c r="J110" s="1"/>
      <c r="K110" s="134"/>
    </row>
    <row r="111" spans="1:11" ht="36" x14ac:dyDescent="0.2">
      <c r="A111" s="1"/>
      <c r="B111" s="105"/>
      <c r="C111" s="22" t="s">
        <v>78</v>
      </c>
      <c r="D111" s="22" t="s">
        <v>79</v>
      </c>
      <c r="E111" s="1"/>
      <c r="F111" s="1"/>
      <c r="G111" s="1"/>
      <c r="H111" s="1"/>
      <c r="I111" s="1"/>
      <c r="J111" s="1"/>
      <c r="K111" s="134"/>
    </row>
    <row r="112" spans="1:11" x14ac:dyDescent="0.2">
      <c r="A112" s="1"/>
      <c r="B112" s="1"/>
      <c r="C112" s="1"/>
      <c r="D112" s="1"/>
      <c r="E112" s="1"/>
      <c r="F112" s="1"/>
      <c r="G112" s="1"/>
      <c r="H112" s="1"/>
      <c r="I112" s="1"/>
      <c r="J112" s="1"/>
      <c r="K112" s="134"/>
    </row>
    <row r="113" spans="1:11" x14ac:dyDescent="0.2">
      <c r="A113" s="106">
        <v>40</v>
      </c>
      <c r="B113" s="108" t="s">
        <v>80</v>
      </c>
      <c r="C113" s="161">
        <f>SUM('Quarter 1'!C146+'Quarter 2'!C146+'Quarter 3'!C146+'Quarter 4'!C146)</f>
        <v>13</v>
      </c>
      <c r="D113" s="161">
        <f>SUM('Quarter 1'!D146+'Quarter 2'!D146+'Quarter 3'!D146+'Quarter 4'!D146)</f>
        <v>4</v>
      </c>
      <c r="E113" s="1"/>
      <c r="F113" s="1"/>
      <c r="G113" s="1"/>
      <c r="H113" s="1"/>
      <c r="I113" s="1"/>
      <c r="J113" s="1"/>
      <c r="K113" s="134"/>
    </row>
    <row r="114" spans="1:11" ht="25.5" x14ac:dyDescent="0.2">
      <c r="A114" s="106">
        <v>41</v>
      </c>
      <c r="B114" s="108" t="s">
        <v>109</v>
      </c>
      <c r="C114" s="161">
        <f>SUM('Quarter 1'!C147+'Quarter 2'!C147+'Quarter 3'!C147+'Quarter 4'!C147)</f>
        <v>73</v>
      </c>
      <c r="D114" s="161">
        <f>SUM('Quarter 1'!D147+'Quarter 2'!D147+'Quarter 3'!D147+'Quarter 4'!D147)</f>
        <v>28</v>
      </c>
      <c r="E114" s="1"/>
      <c r="F114" s="1"/>
      <c r="G114" s="1"/>
      <c r="H114" s="1"/>
      <c r="I114" s="1"/>
      <c r="J114" s="1"/>
      <c r="K114" s="134"/>
    </row>
    <row r="115" spans="1:11" x14ac:dyDescent="0.2">
      <c r="A115" s="106">
        <v>42</v>
      </c>
      <c r="B115" s="108" t="s">
        <v>81</v>
      </c>
      <c r="C115" s="161">
        <f>SUM('Quarter 1'!C148+'Quarter 2'!C148+'Quarter 3'!C148+'Quarter 4'!C148)</f>
        <v>72</v>
      </c>
      <c r="D115" s="161">
        <f>SUM('Quarter 1'!D148+'Quarter 2'!D148+'Quarter 3'!D148+'Quarter 4'!D148)</f>
        <v>30</v>
      </c>
      <c r="E115" s="1"/>
      <c r="F115" s="1"/>
      <c r="G115" s="1"/>
      <c r="H115" s="1"/>
      <c r="I115" s="1"/>
      <c r="J115" s="1"/>
      <c r="K115" s="134"/>
    </row>
    <row r="116" spans="1:11" ht="25.5" x14ac:dyDescent="0.2">
      <c r="A116" s="106">
        <v>43</v>
      </c>
      <c r="B116" s="108" t="s">
        <v>110</v>
      </c>
      <c r="C116" s="161">
        <f>SUM('Quarter 1'!C149+'Quarter 2'!C149+'Quarter 3'!C149+'Quarter 4'!C149)</f>
        <v>101</v>
      </c>
      <c r="D116" s="161">
        <f>SUM('Quarter 1'!D149+'Quarter 2'!D149+'Quarter 3'!D149+'Quarter 4'!D149)</f>
        <v>49</v>
      </c>
      <c r="E116" s="1"/>
      <c r="F116" s="1"/>
      <c r="G116" s="1"/>
      <c r="H116" s="1"/>
      <c r="I116" s="1"/>
      <c r="J116" s="1"/>
      <c r="K116" s="134"/>
    </row>
    <row r="117" spans="1:11" ht="14.25" x14ac:dyDescent="0.2">
      <c r="A117" s="106">
        <v>44</v>
      </c>
      <c r="B117" s="108" t="s">
        <v>111</v>
      </c>
      <c r="C117" s="161">
        <f>SUM('Quarter 1'!C150+'Quarter 2'!C150+'Quarter 3'!C150+'Quarter 4'!C150)</f>
        <v>29</v>
      </c>
      <c r="D117" s="161">
        <f>SUM('Quarter 1'!D150+'Quarter 2'!D150+'Quarter 3'!D150+'Quarter 4'!D150)</f>
        <v>15</v>
      </c>
      <c r="E117" s="1"/>
      <c r="F117" s="1"/>
      <c r="G117" s="1"/>
      <c r="H117" s="1"/>
      <c r="I117" s="1"/>
      <c r="J117" s="1"/>
      <c r="K117" s="134"/>
    </row>
    <row r="118" spans="1:11" ht="27" x14ac:dyDescent="0.2">
      <c r="A118" s="106">
        <v>45</v>
      </c>
      <c r="B118" s="108" t="s">
        <v>112</v>
      </c>
      <c r="C118" s="161">
        <f>SUM('Quarter 1'!C151+'Quarter 2'!C151+'Quarter 3'!C151+'Quarter 4'!C151)</f>
        <v>48</v>
      </c>
      <c r="D118" s="161">
        <f>SUM('Quarter 1'!D151+'Quarter 2'!D151+'Quarter 3'!D151+'Quarter 4'!D151)</f>
        <v>26</v>
      </c>
      <c r="E118" s="1"/>
      <c r="F118" s="1"/>
      <c r="G118" s="1"/>
      <c r="H118" s="1"/>
      <c r="I118" s="1"/>
      <c r="J118" s="1"/>
      <c r="K118" s="134"/>
    </row>
    <row r="119" spans="1:11" ht="14.25" x14ac:dyDescent="0.2">
      <c r="A119" s="106">
        <v>46</v>
      </c>
      <c r="B119" s="108" t="s">
        <v>113</v>
      </c>
      <c r="C119" s="161">
        <f>SUM('Quarter 1'!C152+'Quarter 2'!C152+'Quarter 3'!C152+'Quarter 4'!C152)</f>
        <v>46</v>
      </c>
      <c r="D119" s="161">
        <f>SUM('Quarter 1'!D152+'Quarter 2'!D152+'Quarter 3'!D152+'Quarter 4'!D152)</f>
        <v>27</v>
      </c>
      <c r="E119" s="1"/>
      <c r="F119" s="1"/>
      <c r="G119" s="1"/>
      <c r="H119" s="1"/>
      <c r="I119" s="1"/>
      <c r="J119" s="1"/>
      <c r="K119" s="134"/>
    </row>
    <row r="120" spans="1:11" ht="27" x14ac:dyDescent="0.2">
      <c r="A120" s="106">
        <v>47</v>
      </c>
      <c r="B120" s="108" t="s">
        <v>114</v>
      </c>
      <c r="C120" s="161">
        <f>SUM('Quarter 1'!C153+'Quarter 2'!C153+'Quarter 3'!C153+'Quarter 4'!C153)</f>
        <v>175</v>
      </c>
      <c r="D120" s="161">
        <f>SUM('Quarter 1'!D153+'Quarter 2'!D153+'Quarter 3'!D153+'Quarter 4'!D153)</f>
        <v>78</v>
      </c>
      <c r="E120" s="1"/>
      <c r="F120" s="1"/>
      <c r="G120" s="1"/>
      <c r="H120" s="1"/>
      <c r="I120" s="1"/>
      <c r="J120" s="1"/>
      <c r="K120" s="134"/>
    </row>
    <row r="121" spans="1:11" x14ac:dyDescent="0.2">
      <c r="A121" s="106">
        <v>48</v>
      </c>
      <c r="B121" s="108" t="s">
        <v>121</v>
      </c>
      <c r="C121" s="161">
        <f>SUM('Quarter 1'!C154+'Quarter 2'!C154+'Quarter 3'!C154+'Quarter 4'!C154)</f>
        <v>0</v>
      </c>
      <c r="D121" s="161">
        <f>SUM('Quarter 1'!D154+'Quarter 2'!D154+'Quarter 3'!D154+'Quarter 4'!D154)</f>
        <v>0</v>
      </c>
      <c r="E121" s="1"/>
      <c r="F121" s="1"/>
      <c r="G121" s="1"/>
      <c r="H121" s="1"/>
      <c r="I121" s="1"/>
      <c r="J121" s="1"/>
      <c r="K121" s="134"/>
    </row>
    <row r="122" spans="1:11" x14ac:dyDescent="0.2">
      <c r="A122" s="106">
        <v>49</v>
      </c>
      <c r="B122" s="108" t="s">
        <v>108</v>
      </c>
      <c r="C122" s="161">
        <f>SUM('Quarter 1'!C155+'Quarter 2'!C155+'Quarter 3'!C155+'Quarter 4'!C155)</f>
        <v>93</v>
      </c>
      <c r="D122" s="161">
        <f>SUM('Quarter 1'!D155+'Quarter 2'!D155+'Quarter 3'!D155+'Quarter 4'!D155)</f>
        <v>30</v>
      </c>
      <c r="E122" s="1"/>
      <c r="F122" s="1"/>
      <c r="G122" s="1"/>
      <c r="H122" s="1"/>
      <c r="I122" s="1"/>
      <c r="J122" s="1"/>
      <c r="K122" s="134"/>
    </row>
    <row r="123" spans="1:11" ht="38.25" x14ac:dyDescent="0.2">
      <c r="A123" s="106">
        <v>50</v>
      </c>
      <c r="B123" s="107" t="s">
        <v>82</v>
      </c>
      <c r="C123" s="162">
        <f>SUM(C113:C122)</f>
        <v>650</v>
      </c>
      <c r="D123" s="162">
        <f>SUM(D113:D122)</f>
        <v>287</v>
      </c>
      <c r="E123" s="1"/>
      <c r="F123" s="1"/>
      <c r="G123" s="1"/>
      <c r="H123" s="1"/>
      <c r="I123" s="1"/>
      <c r="J123" s="1"/>
      <c r="K123" s="134"/>
    </row>
    <row r="124" spans="1:11" x14ac:dyDescent="0.2">
      <c r="A124" s="12"/>
      <c r="B124" s="941" t="s">
        <v>51</v>
      </c>
      <c r="C124" s="942"/>
      <c r="D124" s="942"/>
      <c r="E124" s="942"/>
      <c r="F124" s="942"/>
      <c r="G124" s="942"/>
      <c r="H124" s="942"/>
      <c r="I124" s="42"/>
      <c r="J124" s="1"/>
      <c r="K124" s="134"/>
    </row>
    <row r="125" spans="1:11" x14ac:dyDescent="0.2">
      <c r="A125" s="1"/>
      <c r="B125" s="1154" t="s">
        <v>172</v>
      </c>
      <c r="C125" s="1154"/>
      <c r="D125" s="1154"/>
      <c r="E125" s="1154"/>
      <c r="F125" s="1154"/>
      <c r="G125" s="1154"/>
      <c r="H125" s="1154"/>
      <c r="I125" s="10"/>
      <c r="J125" s="1"/>
      <c r="K125" s="134"/>
    </row>
    <row r="126" spans="1:11" ht="12.75" customHeight="1" x14ac:dyDescent="0.2">
      <c r="A126" s="12"/>
      <c r="B126" s="1154" t="s">
        <v>173</v>
      </c>
      <c r="C126" s="1154"/>
      <c r="D126" s="1154"/>
      <c r="E126" s="1154"/>
      <c r="F126" s="1154"/>
      <c r="G126" s="1154"/>
      <c r="H126" s="1154"/>
      <c r="I126" s="10"/>
      <c r="J126" s="1"/>
      <c r="K126" s="134"/>
    </row>
    <row r="127" spans="1:11" x14ac:dyDescent="0.2">
      <c r="A127" s="12"/>
      <c r="B127" s="1154" t="s">
        <v>174</v>
      </c>
      <c r="C127" s="1154"/>
      <c r="D127" s="1154"/>
      <c r="E127" s="1154"/>
      <c r="F127" s="1154"/>
      <c r="G127" s="1154"/>
      <c r="H127" s="1154"/>
      <c r="I127" s="10"/>
      <c r="J127" s="1"/>
      <c r="K127" s="134"/>
    </row>
    <row r="128" spans="1:11" x14ac:dyDescent="0.2">
      <c r="A128" s="12"/>
      <c r="B128" s="941" t="s">
        <v>208</v>
      </c>
      <c r="C128" s="942"/>
      <c r="D128" s="942"/>
      <c r="E128" s="942"/>
      <c r="F128" s="942"/>
      <c r="G128" s="942"/>
      <c r="H128" s="943"/>
      <c r="I128" s="10"/>
      <c r="J128" s="1"/>
      <c r="K128" s="134"/>
    </row>
    <row r="129" spans="1:11" x14ac:dyDescent="0.2">
      <c r="A129" s="12"/>
      <c r="B129" s="104"/>
      <c r="C129" s="85"/>
      <c r="D129" s="85"/>
      <c r="E129" s="85"/>
      <c r="F129" s="85"/>
      <c r="G129" s="85"/>
      <c r="H129" s="42"/>
      <c r="I129" s="42"/>
      <c r="J129" s="1"/>
      <c r="K129" s="134"/>
    </row>
    <row r="130" spans="1:11" x14ac:dyDescent="0.2">
      <c r="A130" s="12"/>
      <c r="B130" s="1186"/>
      <c r="C130" s="1176"/>
      <c r="D130" s="1176"/>
      <c r="E130" s="1176"/>
      <c r="F130" s="1176"/>
      <c r="G130" s="1176"/>
      <c r="H130" s="1176"/>
      <c r="I130" s="10"/>
      <c r="J130" s="1"/>
      <c r="K130" s="134"/>
    </row>
    <row r="131" spans="1:11" x14ac:dyDescent="0.2">
      <c r="A131" s="12"/>
      <c r="B131" s="1176"/>
      <c r="C131" s="1176"/>
      <c r="D131" s="1176"/>
      <c r="E131" s="1176"/>
      <c r="F131" s="1176"/>
      <c r="G131" s="1176"/>
      <c r="H131" s="1176"/>
      <c r="I131" s="10"/>
      <c r="J131" s="1"/>
      <c r="K131" s="134"/>
    </row>
    <row r="132" spans="1:11" x14ac:dyDescent="0.2">
      <c r="A132" s="1"/>
      <c r="B132" s="1176"/>
      <c r="C132" s="1176"/>
      <c r="D132" s="1176"/>
      <c r="E132" s="1176"/>
      <c r="F132" s="1176"/>
      <c r="G132" s="1176"/>
      <c r="H132" s="1176"/>
      <c r="I132" s="10"/>
      <c r="J132" s="1"/>
      <c r="K132" s="134"/>
    </row>
    <row r="133" spans="1:11" x14ac:dyDescent="0.2">
      <c r="A133" s="1"/>
      <c r="B133" s="129"/>
      <c r="C133" s="129"/>
      <c r="D133" s="129"/>
      <c r="E133" s="129"/>
      <c r="F133" s="129"/>
      <c r="G133" s="129"/>
      <c r="H133" s="129"/>
      <c r="I133" s="86"/>
      <c r="J133" s="1"/>
      <c r="K133" s="134"/>
    </row>
    <row r="134" spans="1:11" x14ac:dyDescent="0.2">
      <c r="A134" s="1"/>
      <c r="B134" s="8"/>
      <c r="C134" s="1"/>
      <c r="D134" s="1"/>
      <c r="E134" s="1"/>
      <c r="F134" s="1"/>
      <c r="G134" s="1"/>
      <c r="H134" s="1"/>
      <c r="I134" s="1"/>
      <c r="J134" s="1"/>
      <c r="K134" s="134"/>
    </row>
    <row r="135" spans="1:11" ht="33" customHeight="1" x14ac:dyDescent="0.2">
      <c r="A135" s="1"/>
      <c r="B135" s="1152" t="s">
        <v>182</v>
      </c>
      <c r="C135" s="1153"/>
      <c r="D135" s="1153"/>
      <c r="E135" s="1153"/>
      <c r="F135" s="1153"/>
      <c r="G135" s="1153"/>
      <c r="H135" s="1153"/>
      <c r="I135" s="1"/>
      <c r="J135" s="1"/>
      <c r="K135" s="134"/>
    </row>
    <row r="136" spans="1:11" x14ac:dyDescent="0.2">
      <c r="A136" s="1"/>
      <c r="B136" s="8"/>
      <c r="C136" s="8"/>
      <c r="D136" s="109"/>
      <c r="E136" s="1"/>
      <c r="F136" s="1"/>
      <c r="G136" s="1"/>
      <c r="H136" s="1"/>
      <c r="I136" s="1"/>
      <c r="J136" s="1"/>
      <c r="K136" s="134"/>
    </row>
    <row r="137" spans="1:11" x14ac:dyDescent="0.2">
      <c r="A137" s="1"/>
      <c r="B137" s="8"/>
      <c r="C137" s="17" t="s">
        <v>85</v>
      </c>
      <c r="D137" s="17" t="s">
        <v>86</v>
      </c>
      <c r="E137" s="1"/>
      <c r="F137" s="1"/>
      <c r="G137" s="1"/>
      <c r="H137" s="1"/>
      <c r="I137" s="1"/>
      <c r="J137" s="1"/>
      <c r="K137" s="134"/>
    </row>
    <row r="138" spans="1:11" s="142" customFormat="1" ht="38.25" x14ac:dyDescent="0.2">
      <c r="A138" s="110"/>
      <c r="B138" s="111"/>
      <c r="C138" s="112" t="s">
        <v>78</v>
      </c>
      <c r="D138" s="112" t="s">
        <v>79</v>
      </c>
      <c r="E138" s="1164"/>
      <c r="F138" s="1165"/>
      <c r="G138" s="1165"/>
      <c r="H138" s="1165"/>
      <c r="I138" s="113"/>
      <c r="J138" s="113"/>
      <c r="K138" s="160"/>
    </row>
    <row r="139" spans="1:11" x14ac:dyDescent="0.2">
      <c r="A139" s="1"/>
      <c r="B139" s="16"/>
      <c r="C139" s="114"/>
      <c r="D139" s="114"/>
      <c r="E139" s="1"/>
      <c r="F139" s="1"/>
      <c r="G139" s="1"/>
      <c r="H139" s="1"/>
      <c r="I139" s="1"/>
      <c r="J139" s="1"/>
      <c r="K139" s="134"/>
    </row>
    <row r="140" spans="1:11" ht="58.5" customHeight="1" x14ac:dyDescent="0.2">
      <c r="A140" s="106">
        <v>51</v>
      </c>
      <c r="B140" s="946" t="s">
        <v>184</v>
      </c>
      <c r="C140" s="163">
        <f>SUM('Quarter 1'!C173+'Quarter 2'!C173+'Quarter 3'!C173+'Quarter 4'!C173)</f>
        <v>54</v>
      </c>
      <c r="D140" s="163">
        <f>SUM('Quarter 1'!D173+'Quarter 2'!D173+'Quarter 3'!D173+'Quarter 4'!D173)</f>
        <v>17</v>
      </c>
      <c r="E140" s="1156"/>
      <c r="F140" s="1157"/>
      <c r="G140" s="1157"/>
      <c r="H140" s="1157"/>
      <c r="I140" s="1"/>
      <c r="J140" s="1"/>
      <c r="K140" s="134"/>
    </row>
    <row r="141" spans="1:11" ht="52.5" x14ac:dyDescent="0.2">
      <c r="A141" s="106">
        <v>52</v>
      </c>
      <c r="B141" s="946" t="s">
        <v>185</v>
      </c>
      <c r="C141" s="163">
        <f>SUM('Quarter 1'!C174+'Quarter 2'!C174+'Quarter 3'!C174+'Quarter 4'!C174)</f>
        <v>288</v>
      </c>
      <c r="D141" s="163">
        <f>SUM('Quarter 1'!D174+'Quarter 2'!D174+'Quarter 3'!D174+'Quarter 4'!D174)</f>
        <v>115</v>
      </c>
      <c r="E141" s="1156"/>
      <c r="F141" s="1157"/>
      <c r="G141" s="1157"/>
      <c r="H141" s="1157"/>
      <c r="I141" s="1"/>
      <c r="J141" s="90"/>
      <c r="K141" s="134"/>
    </row>
    <row r="142" spans="1:11" ht="38.25" x14ac:dyDescent="0.2">
      <c r="A142" s="106">
        <v>53</v>
      </c>
      <c r="B142" s="946" t="s">
        <v>186</v>
      </c>
      <c r="C142" s="163">
        <f>SUM('Quarter 1'!C175+'Quarter 2'!C175+'Quarter 3'!C175+'Quarter 4'!C175)</f>
        <v>1</v>
      </c>
      <c r="D142" s="163">
        <f>SUM('Quarter 1'!D175+'Quarter 2'!D175+'Quarter 3'!D175+'Quarter 4'!D175)</f>
        <v>1</v>
      </c>
      <c r="E142" s="1156"/>
      <c r="F142" s="1157"/>
      <c r="G142" s="1157"/>
      <c r="H142" s="1157"/>
      <c r="I142" s="1"/>
      <c r="J142" s="90"/>
      <c r="K142" s="134"/>
    </row>
    <row r="143" spans="1:11" ht="38.25" x14ac:dyDescent="0.2">
      <c r="A143" s="106">
        <v>54</v>
      </c>
      <c r="B143" s="946" t="s">
        <v>187</v>
      </c>
      <c r="C143" s="163">
        <f>SUM('Quarter 1'!C176+'Quarter 2'!C176+'Quarter 3'!C176+'Quarter 4'!C176)</f>
        <v>237</v>
      </c>
      <c r="D143" s="163">
        <f>SUM('Quarter 1'!D176+'Quarter 2'!D176+'Quarter 3'!D176+'Quarter 4'!D176)</f>
        <v>117</v>
      </c>
      <c r="E143" s="1156"/>
      <c r="F143" s="1157"/>
      <c r="G143" s="1157"/>
      <c r="H143" s="1157"/>
      <c r="I143" s="1"/>
      <c r="J143" s="1"/>
      <c r="K143" s="134"/>
    </row>
    <row r="144" spans="1:11" ht="76.5" x14ac:dyDescent="0.2">
      <c r="A144" s="106">
        <v>55</v>
      </c>
      <c r="B144" s="946" t="s">
        <v>188</v>
      </c>
      <c r="C144" s="163">
        <f>SUM('Quarter 1'!C177+'Quarter 2'!C177+'Quarter 3'!C177+'Quarter 4'!C177)</f>
        <v>25</v>
      </c>
      <c r="D144" s="163">
        <f>SUM('Quarter 1'!D177+'Quarter 2'!D177+'Quarter 3'!D177+'Quarter 4'!D177)</f>
        <v>10</v>
      </c>
      <c r="E144" s="1187"/>
      <c r="F144" s="1188"/>
      <c r="G144" s="1188"/>
      <c r="H144" s="1188"/>
      <c r="I144" s="168"/>
      <c r="J144" s="1"/>
      <c r="K144" s="134"/>
    </row>
    <row r="145" spans="1:11" ht="105" x14ac:dyDescent="0.2">
      <c r="A145" s="106">
        <v>56</v>
      </c>
      <c r="B145" s="946" t="s">
        <v>189</v>
      </c>
      <c r="C145" s="163">
        <f>SUM('Quarter 1'!C178+'Quarter 2'!C178+'Quarter 3'!C178+'Quarter 4'!C178)</f>
        <v>19</v>
      </c>
      <c r="D145" s="163">
        <f>SUM('Quarter 1'!D178+'Quarter 2'!D178+'Quarter 3'!D178+'Quarter 4'!D178)</f>
        <v>16</v>
      </c>
      <c r="E145" s="1187"/>
      <c r="F145" s="1188"/>
      <c r="G145" s="1188"/>
      <c r="H145" s="1188"/>
      <c r="I145" s="1"/>
      <c r="J145" s="1"/>
      <c r="K145" s="134"/>
    </row>
    <row r="146" spans="1:11" ht="114.75" x14ac:dyDescent="0.2">
      <c r="A146" s="106">
        <v>57</v>
      </c>
      <c r="B146" s="946" t="s">
        <v>190</v>
      </c>
      <c r="C146" s="163">
        <f>SUM('Quarter 1'!C179+'Quarter 2'!C179+'Quarter 3'!C179+'Quarter 4'!C179)</f>
        <v>5</v>
      </c>
      <c r="D146" s="163">
        <f>SUM('Quarter 1'!D179+'Quarter 2'!D179+'Quarter 3'!D179+'Quarter 4'!D179)</f>
        <v>4</v>
      </c>
      <c r="E146" s="1156"/>
      <c r="F146" s="1157"/>
      <c r="G146" s="1157"/>
      <c r="H146" s="1157"/>
      <c r="I146" s="1"/>
      <c r="J146" s="1"/>
      <c r="K146" s="134"/>
    </row>
    <row r="147" spans="1:11" ht="63.75" x14ac:dyDescent="0.2">
      <c r="A147" s="106">
        <v>58</v>
      </c>
      <c r="B147" s="946" t="s">
        <v>191</v>
      </c>
      <c r="C147" s="163">
        <f>SUM('Quarter 1'!C180+'Quarter 2'!C180+'Quarter 3'!C180+'Quarter 4'!C180)</f>
        <v>4</v>
      </c>
      <c r="D147" s="163">
        <f>SUM('Quarter 1'!D180+'Quarter 2'!D180+'Quarter 3'!D180+'Quarter 4'!D180)</f>
        <v>3</v>
      </c>
      <c r="E147" s="1156"/>
      <c r="F147" s="1157"/>
      <c r="G147" s="1157"/>
      <c r="H147" s="1157"/>
      <c r="I147" s="1"/>
      <c r="J147" s="1"/>
      <c r="K147" s="134"/>
    </row>
    <row r="148" spans="1:11" ht="76.5" x14ac:dyDescent="0.2">
      <c r="A148" s="106">
        <v>59</v>
      </c>
      <c r="B148" s="946" t="s">
        <v>192</v>
      </c>
      <c r="C148" s="163">
        <f>SUM('Quarter 1'!C181+'Quarter 2'!C181+'Quarter 3'!C181+'Quarter 4'!C181)</f>
        <v>15</v>
      </c>
      <c r="D148" s="163">
        <f>SUM('Quarter 1'!D181+'Quarter 2'!D181+'Quarter 3'!D181+'Quarter 4'!D181)</f>
        <v>3</v>
      </c>
      <c r="E148" s="1156"/>
      <c r="F148" s="1157"/>
      <c r="G148" s="1157"/>
      <c r="H148" s="1157"/>
      <c r="I148" s="1"/>
      <c r="J148" s="1"/>
      <c r="K148" s="134"/>
    </row>
    <row r="149" spans="1:11" ht="39.75" x14ac:dyDescent="0.2">
      <c r="A149" s="106">
        <v>60</v>
      </c>
      <c r="B149" s="946" t="s">
        <v>193</v>
      </c>
      <c r="C149" s="163">
        <f>SUM('Quarter 1'!C182+'Quarter 2'!C182+'Quarter 3'!C182+'Quarter 4'!C182)</f>
        <v>2</v>
      </c>
      <c r="D149" s="163">
        <f>SUM('Quarter 1'!D182+'Quarter 2'!D182+'Quarter 3'!D182+'Quarter 4'!D182)</f>
        <v>1</v>
      </c>
      <c r="E149" s="1156"/>
      <c r="F149" s="1157"/>
      <c r="G149" s="1157"/>
      <c r="H149" s="1157"/>
      <c r="I149" s="1"/>
      <c r="J149" s="1"/>
      <c r="K149" s="134"/>
    </row>
    <row r="150" spans="1:11" ht="38.25" x14ac:dyDescent="0.2">
      <c r="A150" s="106">
        <v>61</v>
      </c>
      <c r="B150" s="946" t="s">
        <v>194</v>
      </c>
      <c r="C150" s="77">
        <f>SUM(C140:C149)</f>
        <v>650</v>
      </c>
      <c r="D150" s="77">
        <f>SUM(D140:D149)</f>
        <v>287</v>
      </c>
      <c r="E150" s="1"/>
      <c r="F150" s="93"/>
      <c r="G150" s="90"/>
      <c r="H150" s="90"/>
      <c r="I150" s="90"/>
      <c r="J150" s="90"/>
      <c r="K150" s="157"/>
    </row>
    <row r="151" spans="1:11" x14ac:dyDescent="0.2">
      <c r="A151" s="115"/>
      <c r="B151" s="1163" t="s">
        <v>51</v>
      </c>
      <c r="C151" s="1163"/>
      <c r="D151" s="1163"/>
      <c r="E151" s="1163"/>
      <c r="F151" s="1163"/>
      <c r="G151" s="1163"/>
      <c r="H151" s="1163"/>
      <c r="I151" s="116"/>
      <c r="J151" s="1"/>
      <c r="K151" s="134"/>
    </row>
    <row r="152" spans="1:11" ht="227.25" customHeight="1" x14ac:dyDescent="0.2">
      <c r="A152" s="115"/>
      <c r="B152" s="1154" t="s">
        <v>175</v>
      </c>
      <c r="C152" s="1154"/>
      <c r="D152" s="1154"/>
      <c r="E152" s="1154"/>
      <c r="F152" s="1154"/>
      <c r="G152" s="1154"/>
      <c r="H152" s="1154"/>
      <c r="I152" s="116"/>
      <c r="J152" s="1"/>
      <c r="K152" s="134"/>
    </row>
    <row r="153" spans="1:11" x14ac:dyDescent="0.2">
      <c r="A153" s="115"/>
      <c r="B153" s="41"/>
      <c r="C153" s="169"/>
      <c r="D153" s="169"/>
      <c r="E153" s="169"/>
      <c r="F153" s="41"/>
      <c r="G153" s="41"/>
      <c r="H153" s="41"/>
      <c r="I153" s="116"/>
      <c r="J153" s="1"/>
      <c r="K153" s="134"/>
    </row>
    <row r="154" spans="1:11" x14ac:dyDescent="0.2">
      <c r="A154" s="117"/>
      <c r="B154" s="41"/>
      <c r="C154" s="169"/>
      <c r="D154" s="169"/>
      <c r="E154" s="169"/>
      <c r="F154" s="41"/>
      <c r="G154" s="41"/>
      <c r="H154" s="41"/>
      <c r="I154" s="116"/>
      <c r="J154" s="118"/>
      <c r="K154" s="134"/>
    </row>
    <row r="155" spans="1:11" x14ac:dyDescent="0.2">
      <c r="A155" s="117"/>
      <c r="B155" s="41"/>
      <c r="C155" s="169"/>
      <c r="D155" s="169"/>
      <c r="E155" s="169"/>
      <c r="F155" s="41"/>
      <c r="G155" s="41"/>
      <c r="H155" s="41"/>
      <c r="I155" s="116"/>
      <c r="J155" s="118"/>
      <c r="K155" s="134"/>
    </row>
    <row r="156" spans="1:11" x14ac:dyDescent="0.2">
      <c r="A156" s="115"/>
      <c r="B156" s="41"/>
      <c r="C156" s="169"/>
      <c r="D156" s="169"/>
      <c r="E156" s="169"/>
      <c r="F156" s="41"/>
      <c r="G156" s="41"/>
      <c r="H156" s="41"/>
      <c r="I156" s="116"/>
      <c r="J156" s="1"/>
      <c r="K156" s="134"/>
    </row>
    <row r="157" spans="1:11" ht="12.75" customHeight="1" x14ac:dyDescent="0.2">
      <c r="A157" s="1"/>
      <c r="C157" s="41"/>
      <c r="D157" s="41"/>
      <c r="E157" s="41"/>
      <c r="F157" s="41"/>
      <c r="G157" s="41"/>
      <c r="H157" s="41"/>
      <c r="I157" s="86"/>
      <c r="J157" s="1"/>
      <c r="K157" s="134"/>
    </row>
    <row r="158" spans="1:11" x14ac:dyDescent="0.2">
      <c r="A158" s="1"/>
      <c r="B158" s="86"/>
      <c r="C158" s="86"/>
      <c r="D158" s="86"/>
      <c r="E158" s="86"/>
      <c r="F158" s="86"/>
      <c r="G158" s="86"/>
      <c r="H158" s="86"/>
      <c r="I158" s="86"/>
      <c r="J158" s="1"/>
      <c r="K158" s="134"/>
    </row>
    <row r="159" spans="1:11" ht="21.75" customHeight="1" x14ac:dyDescent="0.2">
      <c r="A159" s="1"/>
      <c r="B159" s="1180" t="s">
        <v>181</v>
      </c>
      <c r="C159" s="1180"/>
      <c r="D159" s="1180"/>
      <c r="E159" s="1180"/>
      <c r="F159" s="1180"/>
      <c r="G159" s="1180"/>
      <c r="H159" s="1180"/>
      <c r="I159" s="119"/>
      <c r="J159" s="1"/>
      <c r="K159" s="134"/>
    </row>
    <row r="160" spans="1:11" x14ac:dyDescent="0.2">
      <c r="A160" s="1"/>
      <c r="B160" s="86"/>
      <c r="C160" s="86"/>
      <c r="D160" s="17" t="s">
        <v>87</v>
      </c>
      <c r="E160" s="17" t="s">
        <v>92</v>
      </c>
      <c r="F160" s="86"/>
      <c r="G160" s="1183"/>
      <c r="H160" s="1184"/>
      <c r="I160" s="120"/>
      <c r="J160" s="1"/>
      <c r="K160" s="134"/>
    </row>
    <row r="161" spans="1:11" s="143" customFormat="1" ht="24" x14ac:dyDescent="0.2">
      <c r="A161" s="121"/>
      <c r="B161" s="1181"/>
      <c r="C161" s="1182"/>
      <c r="D161" s="122" t="s">
        <v>78</v>
      </c>
      <c r="E161" s="122" t="s">
        <v>79</v>
      </c>
      <c r="F161" s="133"/>
      <c r="G161" s="137"/>
      <c r="H161" s="137"/>
      <c r="I161" s="121"/>
      <c r="J161" s="121"/>
    </row>
    <row r="162" spans="1:11" x14ac:dyDescent="0.2">
      <c r="A162" s="1"/>
      <c r="B162" s="123"/>
      <c r="C162" s="123"/>
      <c r="D162" s="123"/>
      <c r="E162" s="86"/>
      <c r="F162" s="134"/>
      <c r="G162" s="1"/>
      <c r="H162" s="1"/>
      <c r="I162" s="1"/>
      <c r="J162" s="1"/>
      <c r="K162" s="141"/>
    </row>
    <row r="163" spans="1:11" ht="38.25" customHeight="1" x14ac:dyDescent="0.2">
      <c r="A163" s="106">
        <v>62</v>
      </c>
      <c r="B163" s="1170" t="s">
        <v>88</v>
      </c>
      <c r="C163" s="1171"/>
      <c r="D163" s="163">
        <f>SUM('Quarter 1'!D196+'Quarter 2'!D196+'Quarter 3'!D196+'Quarter 4'!D196)</f>
        <v>0</v>
      </c>
      <c r="E163" s="163">
        <f>SUM('Quarter 1'!E196+'Quarter 2'!E196+'Quarter 3'!E196+'Quarter 4'!E196)</f>
        <v>0</v>
      </c>
      <c r="F163" s="135"/>
      <c r="G163" s="1"/>
      <c r="H163" s="1"/>
      <c r="I163" s="1"/>
      <c r="J163" s="1"/>
      <c r="K163" s="141"/>
    </row>
    <row r="164" spans="1:11" ht="38.25" customHeight="1" x14ac:dyDescent="0.2">
      <c r="A164" s="106">
        <v>63</v>
      </c>
      <c r="B164" s="1170" t="s">
        <v>89</v>
      </c>
      <c r="C164" s="1171"/>
      <c r="D164" s="163">
        <f>SUM('Quarter 1'!D197+'Quarter 2'!D197+'Quarter 3'!D197+'Quarter 4'!D197)</f>
        <v>0</v>
      </c>
      <c r="E164" s="163">
        <f>SUM('Quarter 1'!E197+'Quarter 2'!E197+'Quarter 3'!E197+'Quarter 4'!E197)</f>
        <v>0</v>
      </c>
      <c r="F164" s="135"/>
      <c r="G164" s="1"/>
      <c r="H164" s="1"/>
      <c r="I164" s="1"/>
      <c r="J164" s="1"/>
      <c r="K164" s="141"/>
    </row>
    <row r="165" spans="1:11" ht="25.5" customHeight="1" x14ac:dyDescent="0.2">
      <c r="A165" s="106">
        <v>64</v>
      </c>
      <c r="B165" s="1170" t="s">
        <v>90</v>
      </c>
      <c r="C165" s="1171"/>
      <c r="D165" s="163">
        <f>SUM('Quarter 1'!D198+'Quarter 2'!D198+'Quarter 3'!D198+'Quarter 4'!D198)</f>
        <v>2</v>
      </c>
      <c r="E165" s="163">
        <f>SUM('Quarter 1'!E198+'Quarter 2'!E198+'Quarter 3'!E198+'Quarter 4'!E198)</f>
        <v>1</v>
      </c>
      <c r="F165" s="135"/>
      <c r="G165" s="1"/>
      <c r="H165" s="1"/>
      <c r="I165" s="1"/>
      <c r="J165" s="1"/>
      <c r="K165" s="141"/>
    </row>
    <row r="166" spans="1:11" ht="25.5" customHeight="1" x14ac:dyDescent="0.2">
      <c r="A166" s="106">
        <v>65</v>
      </c>
      <c r="B166" s="1170" t="s">
        <v>102</v>
      </c>
      <c r="C166" s="1171"/>
      <c r="D166" s="163">
        <f>SUM('Quarter 1'!D199+'Quarter 2'!D199+'Quarter 3'!D199+'Quarter 4'!D199)</f>
        <v>448</v>
      </c>
      <c r="E166" s="163">
        <f>SUM('Quarter 1'!E199+'Quarter 2'!E199+'Quarter 3'!E199+'Quarter 4'!E199)</f>
        <v>185</v>
      </c>
      <c r="F166" s="135"/>
      <c r="G166" s="1"/>
      <c r="H166" s="1"/>
      <c r="I166" s="1"/>
      <c r="J166" s="1"/>
      <c r="K166" s="141"/>
    </row>
    <row r="167" spans="1:11" ht="38.25" customHeight="1" x14ac:dyDescent="0.2">
      <c r="A167" s="106">
        <v>66</v>
      </c>
      <c r="B167" s="1170" t="s">
        <v>103</v>
      </c>
      <c r="C167" s="1171"/>
      <c r="D167" s="163">
        <f>SUM('Quarter 1'!D200+'Quarter 2'!D200+'Quarter 3'!D200+'Quarter 4'!D200)</f>
        <v>0</v>
      </c>
      <c r="E167" s="163">
        <f>SUM('Quarter 1'!E200+'Quarter 2'!E200+'Quarter 3'!E200+'Quarter 4'!E200)</f>
        <v>0</v>
      </c>
      <c r="F167" s="135"/>
      <c r="G167" s="1"/>
      <c r="H167" s="1"/>
      <c r="I167" s="1"/>
      <c r="J167" s="1"/>
      <c r="K167" s="141"/>
    </row>
    <row r="168" spans="1:11" x14ac:dyDescent="0.2">
      <c r="A168" s="106">
        <v>67</v>
      </c>
      <c r="B168" s="1170" t="s">
        <v>101</v>
      </c>
      <c r="C168" s="1171"/>
      <c r="D168" s="163">
        <f>SUM('Quarter 1'!D201+'Quarter 2'!D201+'Quarter 3'!D201+'Quarter 4'!D201)</f>
        <v>200</v>
      </c>
      <c r="E168" s="163">
        <f>SUM('Quarter 1'!E201+'Quarter 2'!E201+'Quarter 3'!E201+'Quarter 4'!E201)</f>
        <v>101</v>
      </c>
      <c r="F168" s="135"/>
      <c r="G168" s="1"/>
      <c r="H168" s="1"/>
      <c r="I168" s="1"/>
      <c r="J168" s="1"/>
      <c r="K168" s="141"/>
    </row>
    <row r="169" spans="1:11" x14ac:dyDescent="0.2">
      <c r="A169" s="1"/>
      <c r="B169" s="86"/>
      <c r="C169" s="86"/>
      <c r="D169" s="124"/>
      <c r="E169" s="124"/>
      <c r="F169" s="136"/>
      <c r="G169" s="1"/>
      <c r="H169" s="1"/>
      <c r="I169" s="1"/>
      <c r="J169" s="1"/>
      <c r="K169" s="141"/>
    </row>
    <row r="170" spans="1:11" x14ac:dyDescent="0.2">
      <c r="A170" s="1"/>
      <c r="B170" s="8" t="s">
        <v>91</v>
      </c>
      <c r="C170" s="86"/>
      <c r="D170" s="124"/>
      <c r="E170" s="124"/>
      <c r="F170" s="136"/>
      <c r="G170" s="1"/>
      <c r="H170" s="1"/>
      <c r="I170" s="1"/>
      <c r="J170" s="1"/>
      <c r="K170" s="141"/>
    </row>
    <row r="171" spans="1:11" x14ac:dyDescent="0.2">
      <c r="A171" s="106">
        <v>68</v>
      </c>
      <c r="B171" s="1168"/>
      <c r="C171" s="1169"/>
      <c r="D171" s="163">
        <f>SUM('Quarter 1'!D204+'Quarter 2'!D204+'Quarter 3'!D204+'Quarter 4'!D204)</f>
        <v>0</v>
      </c>
      <c r="E171" s="163">
        <f>SUM('Quarter 1'!E204+'Quarter 2'!E204+'Quarter 3'!E204+'Quarter 4'!E204)</f>
        <v>0</v>
      </c>
      <c r="F171" s="135"/>
      <c r="G171" s="1"/>
      <c r="H171" s="1"/>
      <c r="I171" s="1"/>
      <c r="J171" s="1"/>
      <c r="K171" s="141"/>
    </row>
    <row r="172" spans="1:11" x14ac:dyDescent="0.2">
      <c r="A172" s="106">
        <v>69</v>
      </c>
      <c r="B172" s="1168"/>
      <c r="C172" s="1169"/>
      <c r="D172" s="163">
        <f>SUM('Quarter 1'!D205+'Quarter 2'!D205+'Quarter 3'!D205+'Quarter 4'!D205)</f>
        <v>0</v>
      </c>
      <c r="E172" s="163">
        <f>SUM('Quarter 1'!E205+'Quarter 2'!E205+'Quarter 3'!E205+'Quarter 4'!E205)</f>
        <v>0</v>
      </c>
      <c r="F172" s="135"/>
      <c r="G172" s="1"/>
      <c r="H172" s="1"/>
      <c r="I172" s="1"/>
      <c r="J172" s="1"/>
      <c r="K172" s="141"/>
    </row>
    <row r="173" spans="1:11" x14ac:dyDescent="0.2">
      <c r="A173" s="106">
        <v>70</v>
      </c>
      <c r="B173" s="1168"/>
      <c r="C173" s="1169"/>
      <c r="D173" s="163">
        <f>SUM('Quarter 1'!D206+'Quarter 2'!D206+'Quarter 3'!D206+'Quarter 4'!D206)</f>
        <v>0</v>
      </c>
      <c r="E173" s="163">
        <f>SUM('Quarter 1'!E206+'Quarter 2'!E206+'Quarter 3'!E206+'Quarter 4'!E206)</f>
        <v>0</v>
      </c>
      <c r="F173" s="135"/>
      <c r="G173" s="1"/>
      <c r="H173" s="1"/>
      <c r="I173" s="1"/>
      <c r="J173" s="1"/>
      <c r="K173" s="141"/>
    </row>
    <row r="174" spans="1:11" x14ac:dyDescent="0.2">
      <c r="A174" s="146">
        <v>71</v>
      </c>
      <c r="B174" s="1185" t="s">
        <v>82</v>
      </c>
      <c r="C174" s="1185"/>
      <c r="D174" s="164">
        <f>SUM(D173+D172+D171+D168+D167+D166+D165+D164+D163)</f>
        <v>650</v>
      </c>
      <c r="E174" s="164">
        <f>SUM(E173+E172+E171+E168+E167+E166+E165+E164+E163)</f>
        <v>287</v>
      </c>
      <c r="F174" s="134"/>
      <c r="G174" s="1"/>
      <c r="H174" s="1"/>
      <c r="I174" s="1"/>
      <c r="J174" s="1"/>
      <c r="K174" s="141"/>
    </row>
    <row r="175" spans="1:11" x14ac:dyDescent="0.2">
      <c r="A175" s="1"/>
      <c r="B175" s="944" t="s">
        <v>51</v>
      </c>
      <c r="C175" s="945"/>
      <c r="D175" s="945"/>
      <c r="E175" s="945"/>
      <c r="F175" s="945"/>
      <c r="G175" s="945"/>
      <c r="H175" s="945"/>
      <c r="I175" s="86"/>
      <c r="J175" s="1"/>
      <c r="K175" s="134"/>
    </row>
    <row r="176" spans="1:11" ht="78" customHeight="1" x14ac:dyDescent="0.2">
      <c r="A176" s="1"/>
      <c r="B176" s="1173" t="s">
        <v>176</v>
      </c>
      <c r="C176" s="1174"/>
      <c r="D176" s="1174"/>
      <c r="E176" s="1174"/>
      <c r="F176" s="1174"/>
      <c r="G176" s="1174"/>
      <c r="H176" s="1174"/>
      <c r="I176" s="10"/>
      <c r="J176" s="1"/>
      <c r="K176" s="134"/>
    </row>
    <row r="177" spans="1:11" x14ac:dyDescent="0.2">
      <c r="A177" s="1"/>
      <c r="B177" s="1175"/>
      <c r="C177" s="1176"/>
      <c r="D177" s="1176"/>
      <c r="E177" s="1176"/>
      <c r="F177" s="1176"/>
      <c r="G177" s="1176"/>
      <c r="H177" s="1176"/>
      <c r="I177" s="10"/>
      <c r="J177" s="1"/>
      <c r="K177" s="134"/>
    </row>
    <row r="178" spans="1:11" x14ac:dyDescent="0.2">
      <c r="A178" s="1"/>
      <c r="B178" s="1172"/>
      <c r="C178" s="1172"/>
      <c r="D178" s="1172"/>
      <c r="E178" s="1172"/>
      <c r="F178" s="1172"/>
      <c r="G178" s="1172"/>
      <c r="H178" s="1172"/>
      <c r="I178" s="86"/>
      <c r="J178" s="1"/>
      <c r="K178" s="134"/>
    </row>
    <row r="179" spans="1:11" x14ac:dyDescent="0.2">
      <c r="A179" s="1"/>
      <c r="B179" s="124"/>
      <c r="C179" s="86"/>
      <c r="D179" s="86"/>
      <c r="E179" s="86"/>
      <c r="F179" s="86"/>
      <c r="G179" s="86"/>
      <c r="H179" s="86"/>
      <c r="I179" s="86"/>
      <c r="J179" s="1"/>
      <c r="K179" s="134"/>
    </row>
    <row r="180" spans="1:11" ht="12.75" customHeight="1" x14ac:dyDescent="0.2">
      <c r="A180" s="1"/>
      <c r="B180" s="1180" t="s">
        <v>183</v>
      </c>
      <c r="C180" s="1180"/>
      <c r="D180" s="1180"/>
      <c r="E180" s="1180"/>
      <c r="F180" s="1180"/>
      <c r="G180" s="1180"/>
      <c r="H180" s="1180"/>
      <c r="I180" s="167"/>
      <c r="J180" s="1"/>
      <c r="K180" s="134"/>
    </row>
    <row r="181" spans="1:11" x14ac:dyDescent="0.2">
      <c r="A181" s="1"/>
      <c r="B181" s="86"/>
      <c r="C181" s="1"/>
      <c r="D181" s="17" t="s">
        <v>94</v>
      </c>
      <c r="E181" s="17" t="s">
        <v>96</v>
      </c>
      <c r="F181" s="120"/>
      <c r="G181" s="1183"/>
      <c r="H181" s="1184"/>
      <c r="K181" s="141"/>
    </row>
    <row r="182" spans="1:11" ht="24" x14ac:dyDescent="0.2">
      <c r="A182" s="1"/>
      <c r="B182" s="1168"/>
      <c r="C182" s="1169"/>
      <c r="D182" s="22" t="s">
        <v>78</v>
      </c>
      <c r="E182" s="22" t="s">
        <v>79</v>
      </c>
      <c r="F182" s="1189"/>
      <c r="G182" s="1190"/>
      <c r="H182" s="1190"/>
      <c r="K182" s="141"/>
    </row>
    <row r="183" spans="1:11" x14ac:dyDescent="0.2">
      <c r="A183" s="1"/>
      <c r="B183" s="86"/>
      <c r="C183" s="86"/>
      <c r="D183" s="86"/>
      <c r="E183" s="86"/>
      <c r="F183" s="134"/>
      <c r="G183" s="1"/>
      <c r="H183" s="1"/>
      <c r="K183" s="141"/>
    </row>
    <row r="184" spans="1:11" ht="53.25" customHeight="1" x14ac:dyDescent="0.2">
      <c r="A184" s="106">
        <v>72</v>
      </c>
      <c r="B184" s="1177" t="s">
        <v>195</v>
      </c>
      <c r="C184" s="1178"/>
      <c r="D184" s="163">
        <f>SUM('Quarter 1'!D217+'Quarter 2'!D217+'Quarter 3'!D217+'Quarter 4'!D217)</f>
        <v>305</v>
      </c>
      <c r="E184" s="163">
        <f>SUM('Quarter 1'!E217+'Quarter 2'!E217+'Quarter 3'!E217+'Quarter 4'!E217)</f>
        <v>156</v>
      </c>
      <c r="F184" s="1166"/>
      <c r="G184" s="1167"/>
      <c r="H184" s="1167"/>
      <c r="K184" s="141"/>
    </row>
    <row r="185" spans="1:11" ht="59.25" customHeight="1" x14ac:dyDescent="0.2">
      <c r="A185" s="106">
        <v>73</v>
      </c>
      <c r="B185" s="1177" t="s">
        <v>196</v>
      </c>
      <c r="C185" s="1178"/>
      <c r="D185" s="163">
        <f>SUM('Quarter 1'!D218+'Quarter 2'!D218+'Quarter 3'!D218+'Quarter 4'!D218)</f>
        <v>3</v>
      </c>
      <c r="E185" s="163">
        <f>SUM('Quarter 1'!E218+'Quarter 2'!E218+'Quarter 3'!E218+'Quarter 4'!E218)</f>
        <v>2</v>
      </c>
      <c r="F185" s="1166"/>
      <c r="G185" s="1167"/>
      <c r="H185" s="1167"/>
      <c r="K185" s="141"/>
    </row>
    <row r="186" spans="1:11" ht="44.25" customHeight="1" x14ac:dyDescent="0.2">
      <c r="A186" s="106">
        <v>74</v>
      </c>
      <c r="B186" s="1177" t="s">
        <v>197</v>
      </c>
      <c r="C186" s="1178"/>
      <c r="D186" s="163">
        <f>SUM('Quarter 1'!D219+'Quarter 2'!D219+'Quarter 3'!D219+'Quarter 4'!D219)</f>
        <v>0</v>
      </c>
      <c r="E186" s="163">
        <f>SUM('Quarter 1'!E219+'Quarter 2'!E219+'Quarter 3'!E219+'Quarter 4'!E219)</f>
        <v>0</v>
      </c>
      <c r="F186" s="1166"/>
      <c r="G186" s="1167"/>
      <c r="H186" s="1167"/>
      <c r="K186" s="141"/>
    </row>
    <row r="187" spans="1:11" ht="48" customHeight="1" x14ac:dyDescent="0.2">
      <c r="A187" s="106">
        <v>75</v>
      </c>
      <c r="B187" s="1177" t="s">
        <v>198</v>
      </c>
      <c r="C187" s="1178"/>
      <c r="D187" s="163">
        <f>SUM('Quarter 1'!D220+'Quarter 2'!D220+'Quarter 3'!D220+'Quarter 4'!D220)</f>
        <v>0</v>
      </c>
      <c r="E187" s="163">
        <f>SUM('Quarter 1'!E220+'Quarter 2'!E220+'Quarter 3'!E220+'Quarter 4'!E220)</f>
        <v>0</v>
      </c>
      <c r="F187" s="1166"/>
      <c r="G187" s="1167"/>
      <c r="H187" s="1167"/>
      <c r="K187" s="141"/>
    </row>
    <row r="188" spans="1:11" ht="34.5" customHeight="1" x14ac:dyDescent="0.2">
      <c r="A188" s="106">
        <v>76</v>
      </c>
      <c r="B188" s="1177" t="s">
        <v>199</v>
      </c>
      <c r="C188" s="1178"/>
      <c r="D188" s="163">
        <f>SUM('Quarter 1'!D221+'Quarter 2'!D221+'Quarter 3'!D221+'Quarter 4'!D221)</f>
        <v>18</v>
      </c>
      <c r="E188" s="163">
        <f>SUM('Quarter 1'!E221+'Quarter 2'!E221+'Quarter 3'!E221+'Quarter 4'!E221)</f>
        <v>9</v>
      </c>
      <c r="F188" s="1166"/>
      <c r="G188" s="1167"/>
      <c r="H188" s="1167"/>
      <c r="K188" s="141"/>
    </row>
    <row r="189" spans="1:11" ht="30.75" customHeight="1" x14ac:dyDescent="0.2">
      <c r="A189" s="106">
        <v>77</v>
      </c>
      <c r="B189" s="1177" t="s">
        <v>200</v>
      </c>
      <c r="C189" s="1178"/>
      <c r="D189" s="163">
        <f>SUM('Quarter 1'!D222+'Quarter 2'!D222+'Quarter 3'!D222+'Quarter 4'!D222)</f>
        <v>0</v>
      </c>
      <c r="E189" s="163">
        <f>SUM('Quarter 1'!E222+'Quarter 2'!E222+'Quarter 3'!E222+'Quarter 4'!E222)</f>
        <v>0</v>
      </c>
      <c r="F189" s="1166"/>
      <c r="G189" s="1167"/>
      <c r="H189" s="1167"/>
      <c r="K189" s="141"/>
    </row>
    <row r="190" spans="1:11" ht="32.25" customHeight="1" x14ac:dyDescent="0.2">
      <c r="A190" s="106">
        <v>78</v>
      </c>
      <c r="B190" s="1177" t="s">
        <v>201</v>
      </c>
      <c r="C190" s="1178"/>
      <c r="D190" s="163">
        <f>SUM('Quarter 1'!D223+'Quarter 2'!D223+'Quarter 3'!D223+'Quarter 4'!D223)</f>
        <v>322</v>
      </c>
      <c r="E190" s="163">
        <f>SUM('Quarter 1'!E223+'Quarter 2'!E223+'Quarter 3'!E223+'Quarter 4'!E223)</f>
        <v>119</v>
      </c>
      <c r="F190" s="1166"/>
      <c r="G190" s="1167"/>
      <c r="H190" s="1167"/>
      <c r="K190" s="141"/>
    </row>
    <row r="191" spans="1:11" ht="33" customHeight="1" x14ac:dyDescent="0.2">
      <c r="A191" s="106">
        <v>79</v>
      </c>
      <c r="B191" s="1177" t="s">
        <v>202</v>
      </c>
      <c r="C191" s="1178"/>
      <c r="D191" s="163">
        <f>SUM('Quarter 1'!D224+'Quarter 2'!D224+'Quarter 3'!D224+'Quarter 4'!D224)</f>
        <v>0</v>
      </c>
      <c r="E191" s="163">
        <f>SUM('Quarter 1'!E224+'Quarter 2'!E224+'Quarter 3'!E224+'Quarter 4'!E224)</f>
        <v>0</v>
      </c>
      <c r="F191" s="1166"/>
      <c r="G191" s="1167"/>
      <c r="H191" s="1167"/>
      <c r="K191" s="141"/>
    </row>
    <row r="192" spans="1:11" ht="32.25" customHeight="1" x14ac:dyDescent="0.2">
      <c r="A192" s="106">
        <v>80</v>
      </c>
      <c r="B192" s="1177" t="s">
        <v>203</v>
      </c>
      <c r="C192" s="1178"/>
      <c r="D192" s="163">
        <f>SUM('Quarter 1'!D225+'Quarter 2'!D225+'Quarter 3'!D225+'Quarter 4'!D225)</f>
        <v>1</v>
      </c>
      <c r="E192" s="163">
        <f>SUM('Quarter 1'!E225+'Quarter 2'!E225+'Quarter 3'!E225+'Quarter 4'!E225)</f>
        <v>1</v>
      </c>
      <c r="F192" s="1166"/>
      <c r="G192" s="1167"/>
      <c r="H192" s="1167"/>
      <c r="K192" s="141"/>
    </row>
    <row r="193" spans="1:11" ht="39" customHeight="1" x14ac:dyDescent="0.2">
      <c r="A193" s="106">
        <v>81</v>
      </c>
      <c r="B193" s="1177" t="s">
        <v>204</v>
      </c>
      <c r="C193" s="1178"/>
      <c r="D193" s="163">
        <f>SUM('Quarter 1'!D226+'Quarter 2'!D226+'Quarter 3'!D226+'Quarter 4'!D226)</f>
        <v>1</v>
      </c>
      <c r="E193" s="163">
        <f>SUM('Quarter 1'!E226+'Quarter 2'!E226+'Quarter 3'!E226+'Quarter 4'!E226)</f>
        <v>0</v>
      </c>
      <c r="F193" s="1166"/>
      <c r="G193" s="1167"/>
      <c r="H193" s="1167"/>
      <c r="K193" s="141"/>
    </row>
    <row r="194" spans="1:11" ht="33" customHeight="1" x14ac:dyDescent="0.2">
      <c r="A194" s="106">
        <v>82</v>
      </c>
      <c r="B194" s="1177" t="s">
        <v>205</v>
      </c>
      <c r="C194" s="1178"/>
      <c r="D194" s="163">
        <f>SUM('Quarter 1'!D227+'Quarter 2'!D227+'Quarter 3'!D227+'Quarter 4'!D227)</f>
        <v>0</v>
      </c>
      <c r="E194" s="163">
        <f>SUM('Quarter 1'!E227+'Quarter 2'!E227+'Quarter 3'!E227+'Quarter 4'!E227)</f>
        <v>0</v>
      </c>
      <c r="F194" s="1166"/>
      <c r="G194" s="1167"/>
      <c r="H194" s="1167"/>
      <c r="K194" s="141"/>
    </row>
    <row r="195" spans="1:11" ht="45.75" customHeight="1" x14ac:dyDescent="0.2">
      <c r="A195" s="106">
        <v>83</v>
      </c>
      <c r="B195" s="1177" t="s">
        <v>206</v>
      </c>
      <c r="C195" s="1178"/>
      <c r="D195" s="163">
        <f>SUM('Quarter 1'!D228+'Quarter 2'!D228+'Quarter 3'!D228+'Quarter 4'!D228)</f>
        <v>0</v>
      </c>
      <c r="E195" s="163">
        <f>SUM('Quarter 1'!E228+'Quarter 2'!E228+'Quarter 3'!E228+'Quarter 4'!E228)</f>
        <v>0</v>
      </c>
      <c r="F195" s="1166"/>
      <c r="G195" s="1167"/>
      <c r="H195" s="1167"/>
      <c r="K195" s="141"/>
    </row>
    <row r="196" spans="1:11" ht="27.75" customHeight="1" x14ac:dyDescent="0.2">
      <c r="A196" s="106">
        <v>84</v>
      </c>
      <c r="B196" s="1177" t="s">
        <v>207</v>
      </c>
      <c r="C196" s="1178"/>
      <c r="D196" s="163">
        <f>SUM('Quarter 1'!D229+'Quarter 2'!D229+'Quarter 3'!D229+'Quarter 4'!D229)</f>
        <v>0</v>
      </c>
      <c r="E196" s="163">
        <f>SUM('Quarter 1'!E229+'Quarter 2'!E229+'Quarter 3'!E229+'Quarter 4'!E229)</f>
        <v>0</v>
      </c>
      <c r="F196" s="1166"/>
      <c r="G196" s="1167"/>
      <c r="H196" s="1167"/>
      <c r="K196" s="141"/>
    </row>
    <row r="197" spans="1:11" x14ac:dyDescent="0.2">
      <c r="A197" s="106"/>
      <c r="B197" s="86"/>
      <c r="C197" s="86"/>
      <c r="D197" s="125"/>
      <c r="E197" s="125"/>
      <c r="F197" s="135"/>
      <c r="G197" s="1"/>
      <c r="H197" s="1"/>
      <c r="K197" s="141"/>
    </row>
    <row r="198" spans="1:11" x14ac:dyDescent="0.2">
      <c r="A198" s="106"/>
      <c r="B198" s="8" t="s">
        <v>91</v>
      </c>
      <c r="C198" s="8"/>
      <c r="D198" s="125"/>
      <c r="E198" s="125"/>
      <c r="F198" s="135"/>
      <c r="G198" s="1"/>
      <c r="H198" s="1"/>
      <c r="K198" s="141"/>
    </row>
    <row r="199" spans="1:11" x14ac:dyDescent="0.2">
      <c r="A199" s="106">
        <v>85</v>
      </c>
      <c r="B199" s="1168"/>
      <c r="C199" s="1169"/>
      <c r="D199" s="163">
        <f>SUM('Quarter 1'!D232+'Quarter 2'!D232+'Quarter 3'!D232+'Quarter 4'!D232)</f>
        <v>0</v>
      </c>
      <c r="E199" s="163">
        <f>SUM('Quarter 1'!E232+'Quarter 2'!E232+'Quarter 3'!E232+'Quarter 4'!E232)</f>
        <v>0</v>
      </c>
      <c r="F199" s="135"/>
      <c r="G199" s="1"/>
      <c r="H199" s="1"/>
      <c r="K199" s="141"/>
    </row>
    <row r="200" spans="1:11" x14ac:dyDescent="0.2">
      <c r="A200" s="106">
        <v>86</v>
      </c>
      <c r="B200" s="1168"/>
      <c r="C200" s="1169"/>
      <c r="D200" s="163">
        <f>SUM('Quarter 1'!D233+'Quarter 2'!D233+'Quarter 3'!D233+'Quarter 4'!D233)</f>
        <v>0</v>
      </c>
      <c r="E200" s="163">
        <f>SUM('Quarter 1'!E233+'Quarter 2'!E233+'Quarter 3'!E233+'Quarter 4'!E233)</f>
        <v>0</v>
      </c>
      <c r="F200" s="135"/>
      <c r="G200" s="1"/>
      <c r="H200" s="1"/>
      <c r="K200" s="141"/>
    </row>
    <row r="201" spans="1:11" x14ac:dyDescent="0.2">
      <c r="A201" s="106">
        <v>87</v>
      </c>
      <c r="B201" s="1168"/>
      <c r="C201" s="1169"/>
      <c r="D201" s="163">
        <f>SUM('Quarter 1'!D234+'Quarter 2'!D234+'Quarter 3'!D234+'Quarter 4'!D234)</f>
        <v>0</v>
      </c>
      <c r="E201" s="163">
        <f>SUM('Quarter 1'!E234+'Quarter 2'!E234+'Quarter 3'!E234+'Quarter 4'!E234)</f>
        <v>0</v>
      </c>
      <c r="F201" s="135"/>
      <c r="G201" s="1"/>
      <c r="H201" s="1"/>
      <c r="K201" s="141"/>
    </row>
    <row r="202" spans="1:11" x14ac:dyDescent="0.2">
      <c r="A202" s="106">
        <v>88</v>
      </c>
      <c r="B202" s="1170" t="s">
        <v>82</v>
      </c>
      <c r="C202" s="1171"/>
      <c r="D202" s="165">
        <f>SUM(D201+D200+D199+D193+D194+D195+D196+D192+D191+D190+D189+D188+D187+D186+D185+D184)</f>
        <v>650</v>
      </c>
      <c r="E202" s="165">
        <f>SUM(E201+E200+E199+E193+E194+E195+E196+E192+E191+E190+E189+E188+E187+E186+E185+E184)</f>
        <v>287</v>
      </c>
      <c r="F202" s="134"/>
      <c r="G202" s="1"/>
      <c r="H202" s="1"/>
      <c r="K202" s="141"/>
    </row>
    <row r="203" spans="1:11" x14ac:dyDescent="0.2">
      <c r="A203" s="1"/>
      <c r="B203" s="944" t="s">
        <v>51</v>
      </c>
      <c r="C203" s="945"/>
      <c r="D203" s="945"/>
      <c r="E203" s="945"/>
      <c r="F203" s="945"/>
      <c r="G203" s="945"/>
      <c r="H203" s="945"/>
      <c r="K203" s="141"/>
    </row>
    <row r="204" spans="1:11" ht="92.25" customHeight="1" x14ac:dyDescent="0.2">
      <c r="A204" s="1"/>
      <c r="B204" s="1173" t="s">
        <v>177</v>
      </c>
      <c r="C204" s="1174"/>
      <c r="D204" s="1174"/>
      <c r="E204" s="1174"/>
      <c r="F204" s="1174"/>
      <c r="G204" s="1174"/>
      <c r="H204" s="1174"/>
      <c r="K204" s="141"/>
    </row>
    <row r="205" spans="1:11" x14ac:dyDescent="0.2">
      <c r="A205" s="1"/>
      <c r="B205" s="1175"/>
      <c r="C205" s="1176"/>
      <c r="D205" s="1176"/>
      <c r="E205" s="1176"/>
      <c r="F205" s="1176"/>
      <c r="G205" s="1176"/>
      <c r="H205" s="1176"/>
      <c r="K205" s="141"/>
    </row>
    <row r="206" spans="1:11" x14ac:dyDescent="0.2">
      <c r="A206" s="1"/>
      <c r="B206" s="1172"/>
      <c r="C206" s="1172"/>
      <c r="D206" s="1172"/>
      <c r="E206" s="1172"/>
      <c r="F206" s="1172"/>
      <c r="G206" s="1172"/>
      <c r="H206" s="1172"/>
      <c r="I206" s="86"/>
      <c r="J206" s="1"/>
      <c r="K206" s="134"/>
    </row>
    <row r="207" spans="1:11" x14ac:dyDescent="0.2">
      <c r="A207" s="1"/>
      <c r="B207" s="86"/>
      <c r="C207" s="86"/>
      <c r="D207" s="86"/>
      <c r="E207" s="86"/>
      <c r="F207" s="86"/>
      <c r="G207" s="86"/>
      <c r="H207" s="86"/>
      <c r="I207" s="86"/>
      <c r="J207" s="1"/>
      <c r="K207" s="134"/>
    </row>
    <row r="208" spans="1:11" x14ac:dyDescent="0.2">
      <c r="A208" s="12"/>
      <c r="B208" s="8" t="s">
        <v>95</v>
      </c>
      <c r="C208" s="8"/>
      <c r="D208" s="109"/>
      <c r="E208" s="1"/>
      <c r="F208" s="126"/>
      <c r="G208" s="1"/>
      <c r="H208" s="1"/>
      <c r="I208" s="1"/>
      <c r="J208" s="1"/>
      <c r="K208" s="134"/>
    </row>
    <row r="209" spans="1:12" x14ac:dyDescent="0.2">
      <c r="A209" s="12"/>
      <c r="B209" s="8"/>
      <c r="C209" s="8"/>
      <c r="D209" s="109"/>
      <c r="E209" s="1"/>
      <c r="F209" s="126"/>
      <c r="G209" s="1"/>
      <c r="H209" s="1"/>
      <c r="I209" s="1"/>
      <c r="J209" s="1"/>
      <c r="K209" s="156"/>
    </row>
    <row r="210" spans="1:12" x14ac:dyDescent="0.2">
      <c r="A210" s="86"/>
      <c r="B210" s="785" t="s">
        <v>124</v>
      </c>
      <c r="C210" s="86"/>
      <c r="D210" s="86"/>
      <c r="E210" s="86"/>
      <c r="F210" s="86"/>
      <c r="G210" s="86"/>
      <c r="H210" s="86"/>
      <c r="I210" s="1"/>
      <c r="J210" s="1"/>
      <c r="K210" s="134"/>
    </row>
    <row r="211" spans="1:12" x14ac:dyDescent="0.2">
      <c r="A211" s="86"/>
      <c r="B211" s="86"/>
      <c r="C211" s="787" t="s">
        <v>106</v>
      </c>
      <c r="D211" s="86"/>
      <c r="E211" s="86"/>
      <c r="F211" s="86"/>
      <c r="G211" s="86"/>
      <c r="H211" s="86"/>
      <c r="I211" s="1"/>
      <c r="J211" s="1"/>
      <c r="K211" s="134"/>
    </row>
    <row r="212" spans="1:12" x14ac:dyDescent="0.2">
      <c r="A212" s="86"/>
      <c r="B212" s="788" t="s">
        <v>97</v>
      </c>
      <c r="C212" s="789" t="s">
        <v>98</v>
      </c>
      <c r="D212" s="86"/>
      <c r="E212" s="86"/>
      <c r="F212" s="86"/>
      <c r="G212" s="86"/>
      <c r="H212" s="86"/>
      <c r="I212" s="1"/>
      <c r="J212" s="1"/>
      <c r="K212" s="134"/>
    </row>
    <row r="213" spans="1:12" x14ac:dyDescent="0.2">
      <c r="A213" s="86"/>
      <c r="B213" s="86"/>
      <c r="C213" s="86"/>
      <c r="D213" s="86"/>
      <c r="E213" s="86"/>
      <c r="F213" s="86"/>
      <c r="G213" s="86"/>
      <c r="H213" s="86"/>
      <c r="I213" s="1"/>
      <c r="J213" s="1"/>
      <c r="K213" s="134"/>
    </row>
    <row r="214" spans="1:12" ht="38.25" x14ac:dyDescent="0.2">
      <c r="A214" s="790">
        <v>89</v>
      </c>
      <c r="B214" s="947" t="s">
        <v>217</v>
      </c>
      <c r="C214" s="969">
        <f>'Quarter 4'!C247</f>
        <v>0</v>
      </c>
      <c r="D214" s="86"/>
      <c r="E214" s="86"/>
      <c r="F214" s="86"/>
      <c r="G214" s="86"/>
      <c r="H214" s="86"/>
      <c r="I214" s="1"/>
      <c r="J214" s="1"/>
      <c r="K214" s="134"/>
    </row>
    <row r="215" spans="1:12" x14ac:dyDescent="0.2">
      <c r="A215" s="86"/>
      <c r="B215" s="86"/>
      <c r="C215" s="86"/>
      <c r="D215" s="86"/>
      <c r="E215" s="86"/>
      <c r="F215" s="86"/>
      <c r="G215" s="86"/>
      <c r="H215" s="86"/>
      <c r="I215" s="1"/>
      <c r="J215" s="1"/>
      <c r="K215" s="134"/>
    </row>
    <row r="216" spans="1:12" ht="158.25" customHeight="1" x14ac:dyDescent="0.2">
      <c r="A216" s="86"/>
      <c r="B216" s="1179" t="s">
        <v>218</v>
      </c>
      <c r="C216" s="1179"/>
      <c r="D216" s="1179"/>
      <c r="E216" s="1179"/>
      <c r="F216" s="1179"/>
      <c r="G216" s="1179"/>
      <c r="H216" s="86"/>
      <c r="I216" s="1"/>
      <c r="J216" s="1"/>
      <c r="K216" s="134"/>
    </row>
    <row r="217" spans="1:12" x14ac:dyDescent="0.2">
      <c r="A217" s="86"/>
      <c r="B217" s="86"/>
      <c r="C217" s="86"/>
      <c r="D217" s="86"/>
      <c r="E217" s="86"/>
      <c r="F217" s="86"/>
      <c r="G217" s="86"/>
      <c r="H217" s="86"/>
      <c r="I217" s="132"/>
      <c r="J217" s="1"/>
      <c r="K217" s="134"/>
    </row>
    <row r="218" spans="1:12" ht="12.75" customHeight="1" x14ac:dyDescent="0.2">
      <c r="A218" s="786"/>
      <c r="B218" s="8" t="s">
        <v>99</v>
      </c>
      <c r="C218" s="8"/>
      <c r="D218" s="8"/>
      <c r="E218" s="8"/>
      <c r="F218" s="8"/>
      <c r="G218" s="8"/>
      <c r="H218" s="8"/>
      <c r="I218" s="1"/>
      <c r="J218" s="1"/>
      <c r="K218" s="134"/>
    </row>
    <row r="219" spans="1:12" x14ac:dyDescent="0.2">
      <c r="A219" s="86"/>
      <c r="B219" s="86"/>
      <c r="C219" s="86"/>
      <c r="D219" s="86"/>
      <c r="E219" s="86"/>
      <c r="F219" s="86"/>
      <c r="G219" s="86"/>
      <c r="H219" s="798"/>
      <c r="I219" s="1"/>
      <c r="J219" s="1"/>
      <c r="K219" s="134"/>
    </row>
    <row r="220" spans="1:12" ht="12.75" customHeight="1" x14ac:dyDescent="0.2">
      <c r="A220" s="86"/>
      <c r="B220" s="86"/>
      <c r="C220" s="787" t="s">
        <v>107</v>
      </c>
      <c r="D220" s="86"/>
      <c r="E220" s="86"/>
      <c r="F220" s="86"/>
      <c r="G220" s="86"/>
      <c r="H220" s="86"/>
      <c r="I220" s="13"/>
      <c r="J220" s="1"/>
      <c r="K220" s="134"/>
    </row>
    <row r="221" spans="1:12" ht="144.75" customHeight="1" x14ac:dyDescent="0.2">
      <c r="A221" s="790">
        <v>90</v>
      </c>
      <c r="B221" s="791" t="s">
        <v>128</v>
      </c>
      <c r="C221" s="969">
        <f>'Quarter 4'!C254</f>
        <v>0</v>
      </c>
      <c r="D221" s="86"/>
      <c r="E221" s="86"/>
      <c r="F221" s="86"/>
      <c r="G221" s="86"/>
      <c r="H221" s="86"/>
      <c r="I221" s="1"/>
      <c r="J221" s="1"/>
      <c r="K221" s="134"/>
    </row>
    <row r="222" spans="1:12" ht="169.5" customHeight="1" x14ac:dyDescent="0.2">
      <c r="A222" s="790">
        <v>91</v>
      </c>
      <c r="B222" s="791" t="s">
        <v>129</v>
      </c>
      <c r="C222" s="969">
        <f>'Quarter 4'!C255</f>
        <v>0</v>
      </c>
      <c r="D222" s="86"/>
      <c r="E222" s="86"/>
      <c r="F222" s="86"/>
      <c r="G222" s="86"/>
      <c r="H222" s="86"/>
      <c r="I222" s="1"/>
      <c r="J222" s="1"/>
      <c r="K222" s="157"/>
    </row>
    <row r="223" spans="1:12" ht="63.75" customHeight="1" x14ac:dyDescent="0.2">
      <c r="A223" s="790">
        <v>92</v>
      </c>
      <c r="B223" s="791" t="s">
        <v>130</v>
      </c>
      <c r="C223" s="969">
        <f>'Quarter 4'!C256</f>
        <v>0</v>
      </c>
      <c r="D223" s="86"/>
      <c r="E223" s="86"/>
      <c r="F223" s="86"/>
      <c r="G223" s="86"/>
      <c r="H223" s="86"/>
      <c r="I223" s="1"/>
      <c r="J223" s="1"/>
      <c r="K223" s="134"/>
    </row>
    <row r="224" spans="1:12" ht="24" x14ac:dyDescent="0.2">
      <c r="A224" s="790">
        <v>93</v>
      </c>
      <c r="B224" s="793" t="s">
        <v>131</v>
      </c>
      <c r="C224" s="969">
        <f>SUM(C221:C223)</f>
        <v>0</v>
      </c>
      <c r="D224" s="86"/>
      <c r="E224" s="86"/>
      <c r="F224" s="86"/>
      <c r="G224" s="86"/>
      <c r="H224" s="86"/>
      <c r="I224" s="116"/>
      <c r="J224" s="1"/>
      <c r="K224" s="134"/>
      <c r="L224" s="144"/>
    </row>
    <row r="225" spans="1:8" ht="18" customHeight="1" x14ac:dyDescent="0.2">
      <c r="A225" s="86"/>
      <c r="B225" s="86"/>
      <c r="C225" s="86"/>
      <c r="D225" s="86"/>
      <c r="E225" s="86"/>
      <c r="F225" s="86"/>
      <c r="G225" s="86"/>
      <c r="H225" s="86"/>
    </row>
    <row r="226" spans="1:8" ht="354.75" customHeight="1" x14ac:dyDescent="0.2">
      <c r="A226" s="86"/>
      <c r="B226" s="1154" t="s">
        <v>219</v>
      </c>
      <c r="C226" s="1154"/>
      <c r="D226" s="1154"/>
      <c r="E226" s="1154"/>
      <c r="F226" s="1154"/>
      <c r="G226" s="1154"/>
      <c r="H226" s="86"/>
    </row>
    <row r="227" spans="1:8" ht="37.5" customHeight="1" x14ac:dyDescent="0.2">
      <c r="A227" s="86"/>
      <c r="B227" s="86"/>
      <c r="C227" s="86"/>
      <c r="D227" s="86"/>
      <c r="E227" s="86"/>
      <c r="F227" s="86"/>
      <c r="G227" s="86"/>
      <c r="H227" s="792"/>
    </row>
    <row r="228" spans="1:8" ht="18" customHeight="1" x14ac:dyDescent="0.2">
      <c r="A228" s="86"/>
      <c r="B228" s="86"/>
      <c r="C228" s="86"/>
      <c r="D228" s="86"/>
      <c r="E228" s="86"/>
      <c r="F228" s="86"/>
      <c r="G228" s="86"/>
    </row>
  </sheetData>
  <sheetProtection sheet="1" formatCells="0" formatColumns="0" formatRows="0" insertColumns="0" insertRows="0" insertHyperlinks="0" deleteColumns="0" deleteRows="0" sort="0" autoFilter="0" pivotTables="0"/>
  <mergeCells count="92">
    <mergeCell ref="G181:H181"/>
    <mergeCell ref="F187:H187"/>
    <mergeCell ref="F195:H195"/>
    <mergeCell ref="F192:H192"/>
    <mergeCell ref="B185:C185"/>
    <mergeCell ref="B186:C186"/>
    <mergeCell ref="F184:H184"/>
    <mergeCell ref="B195:C195"/>
    <mergeCell ref="F193:H193"/>
    <mergeCell ref="B192:C192"/>
    <mergeCell ref="F188:H188"/>
    <mergeCell ref="F185:H185"/>
    <mergeCell ref="F186:H186"/>
    <mergeCell ref="F182:H182"/>
    <mergeCell ref="B184:C184"/>
    <mergeCell ref="B182:C182"/>
    <mergeCell ref="E140:H140"/>
    <mergeCell ref="E141:H141"/>
    <mergeCell ref="B163:C163"/>
    <mergeCell ref="B171:C171"/>
    <mergeCell ref="B164:C164"/>
    <mergeCell ref="B165:C165"/>
    <mergeCell ref="E146:H146"/>
    <mergeCell ref="E147:H147"/>
    <mergeCell ref="E148:H148"/>
    <mergeCell ref="E142:H142"/>
    <mergeCell ref="E143:H143"/>
    <mergeCell ref="B166:C166"/>
    <mergeCell ref="B167:C167"/>
    <mergeCell ref="B168:C168"/>
    <mergeCell ref="E144:H144"/>
    <mergeCell ref="E145:H145"/>
    <mergeCell ref="B63:H63"/>
    <mergeCell ref="B82:H82"/>
    <mergeCell ref="B130:H132"/>
    <mergeCell ref="B107:H107"/>
    <mergeCell ref="B80:H80"/>
    <mergeCell ref="B105:H105"/>
    <mergeCell ref="B106:H106"/>
    <mergeCell ref="B92:H92"/>
    <mergeCell ref="B125:H125"/>
    <mergeCell ref="B126:H126"/>
    <mergeCell ref="B127:H127"/>
    <mergeCell ref="B180:H180"/>
    <mergeCell ref="B161:C161"/>
    <mergeCell ref="B159:H159"/>
    <mergeCell ref="G160:H160"/>
    <mergeCell ref="B151:H151"/>
    <mergeCell ref="B173:C173"/>
    <mergeCell ref="B178:H178"/>
    <mergeCell ref="B176:H176"/>
    <mergeCell ref="B174:C174"/>
    <mergeCell ref="B177:H177"/>
    <mergeCell ref="B172:C172"/>
    <mergeCell ref="B189:C189"/>
    <mergeCell ref="B187:C187"/>
    <mergeCell ref="B191:C191"/>
    <mergeCell ref="B216:G216"/>
    <mergeCell ref="F190:H190"/>
    <mergeCell ref="F191:H191"/>
    <mergeCell ref="B193:C193"/>
    <mergeCell ref="B194:C194"/>
    <mergeCell ref="B190:C190"/>
    <mergeCell ref="B188:C188"/>
    <mergeCell ref="F189:H189"/>
    <mergeCell ref="F194:H194"/>
    <mergeCell ref="B226:G226"/>
    <mergeCell ref="F196:H196"/>
    <mergeCell ref="B200:C200"/>
    <mergeCell ref="B201:C201"/>
    <mergeCell ref="B202:C202"/>
    <mergeCell ref="B206:H206"/>
    <mergeCell ref="B204:H204"/>
    <mergeCell ref="B199:C199"/>
    <mergeCell ref="B205:H205"/>
    <mergeCell ref="B196:C196"/>
    <mergeCell ref="B135:H135"/>
    <mergeCell ref="B152:H152"/>
    <mergeCell ref="A3:H3"/>
    <mergeCell ref="B51:H51"/>
    <mergeCell ref="B77:H77"/>
    <mergeCell ref="B78:H78"/>
    <mergeCell ref="B93:H93"/>
    <mergeCell ref="B94:H94"/>
    <mergeCell ref="E149:H149"/>
    <mergeCell ref="A5:H5"/>
    <mergeCell ref="B50:H50"/>
    <mergeCell ref="B9:H9"/>
    <mergeCell ref="B49:H49"/>
    <mergeCell ref="B7:H7"/>
    <mergeCell ref="B62:H62"/>
    <mergeCell ref="E138:H138"/>
  </mergeCells>
  <phoneticPr fontId="38" type="noConversion"/>
  <dataValidations count="3">
    <dataValidation type="whole" operator="greaterThanOrEqual" allowBlank="1" showInputMessage="1" showErrorMessage="1" errorTitle="Please enter a number" error="Numbers only_x000a_Or_x000a_There can't be more successful quitters than people setting a quit date." sqref="F40:G41 F14:G16 C20:D23 F27:G30 F34:G36 C14:D16 F20:G23 C27:D30 C34:D36 C40:D41 C45:D45 F45:G45 D57:H59 C87:C89 C113:D122 C103:D103 C140:D149 D163:E168 D171:E173 D61:H61 C91 D199:E201 D184:E196 D70:H72 D74:H74" xr:uid="{00000000-0002-0000-0500-000000000000}">
      <formula1>F14</formula1>
    </dataValidation>
    <dataValidation type="whole" operator="lessThanOrEqual" allowBlank="1" showInputMessage="1" showErrorMessage="1" errorTitle="Invalid entry" error="Numbers only_x000a_Or_x000a_There cannot be more people confirming smoking status than people attempting." sqref="I61 I74" xr:uid="{00000000-0002-0000-0500-000001000000}">
      <formula1>#REF!</formula1>
    </dataValidation>
    <dataValidation type="whole" operator="greaterThanOrEqual" allowBlank="1" showInputMessage="1" showErrorMessage="1" errorTitle="Invalid entry" error="Numbers only" sqref="I70:I72 I57:I59 C221:C222 C214" xr:uid="{00000000-0002-0000-0500-000002000000}">
      <formula1>0</formula1>
    </dataValidation>
  </dataValidations>
  <hyperlinks>
    <hyperlink ref="B50" r:id="rId1" xr:uid="{00000000-0004-0000-0500-000000000000}"/>
  </hyperlinks>
  <pageMargins left="0.75" right="0.75" top="1" bottom="1" header="0.5" footer="0.5"/>
  <pageSetup paperSize="9" scale="62" fitToHeight="0" orientation="portrait" r:id="rId2"/>
  <headerFooter alignWithMargins="0"/>
  <rowBreaks count="4" manualBreakCount="4">
    <brk id="50" max="16383" man="1"/>
    <brk id="80" max="16383" man="1"/>
    <brk id="133" max="16383" man="1"/>
    <brk id="17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5"/>
  <sheetViews>
    <sheetView workbookViewId="0"/>
  </sheetViews>
  <sheetFormatPr defaultColWidth="9.140625" defaultRowHeight="12.75" x14ac:dyDescent="0.2"/>
  <cols>
    <col min="1" max="11" width="9.140625" style="882"/>
    <col min="12" max="12" width="35.42578125" style="882" customWidth="1"/>
    <col min="13" max="16384" width="9.140625" style="882"/>
  </cols>
  <sheetData>
    <row r="1" spans="1:12" x14ac:dyDescent="0.2">
      <c r="A1" s="963"/>
      <c r="B1" s="963"/>
      <c r="C1" s="963"/>
      <c r="D1" s="963"/>
      <c r="E1" s="963"/>
      <c r="F1" s="963"/>
      <c r="G1" s="963"/>
      <c r="H1" s="963"/>
      <c r="I1" s="963"/>
      <c r="J1" s="963"/>
      <c r="K1" s="963"/>
      <c r="L1" s="963"/>
    </row>
    <row r="2" spans="1:12" x14ac:dyDescent="0.2">
      <c r="A2" s="963"/>
      <c r="B2" s="963"/>
      <c r="C2" s="963"/>
      <c r="D2" s="963"/>
      <c r="E2" s="963"/>
      <c r="F2" s="963"/>
      <c r="G2" s="963"/>
      <c r="H2" s="963"/>
      <c r="I2" s="963"/>
      <c r="J2" s="963"/>
      <c r="K2" s="963"/>
      <c r="L2" s="963"/>
    </row>
    <row r="3" spans="1:12" x14ac:dyDescent="0.2">
      <c r="A3" s="963"/>
      <c r="B3" s="963"/>
      <c r="C3" s="963"/>
      <c r="D3" s="963"/>
      <c r="E3" s="963"/>
      <c r="F3" s="963"/>
      <c r="G3" s="963"/>
      <c r="H3" s="963"/>
      <c r="I3" s="963"/>
      <c r="J3" s="963"/>
      <c r="K3" s="963"/>
      <c r="L3" s="963"/>
    </row>
    <row r="4" spans="1:12" x14ac:dyDescent="0.2">
      <c r="A4" s="963"/>
      <c r="B4" s="963"/>
      <c r="C4" s="963"/>
      <c r="D4" s="963"/>
      <c r="E4" s="963"/>
      <c r="F4" s="963"/>
      <c r="G4" s="963"/>
      <c r="H4" s="963"/>
      <c r="I4" s="963"/>
      <c r="J4" s="963"/>
      <c r="K4" s="963"/>
      <c r="L4" s="963"/>
    </row>
    <row r="5" spans="1:12" x14ac:dyDescent="0.2">
      <c r="A5" s="963"/>
      <c r="B5" s="963"/>
      <c r="C5" s="963"/>
      <c r="D5" s="963"/>
      <c r="E5" s="963"/>
      <c r="F5" s="963"/>
      <c r="G5" s="963"/>
      <c r="H5" s="963"/>
      <c r="I5" s="963"/>
      <c r="J5" s="963"/>
      <c r="K5" s="963"/>
      <c r="L5" s="963"/>
    </row>
    <row r="6" spans="1:12" x14ac:dyDescent="0.2">
      <c r="A6" s="963"/>
      <c r="B6" s="963"/>
      <c r="C6" s="963"/>
      <c r="D6" s="963"/>
      <c r="E6" s="963"/>
      <c r="F6" s="963"/>
      <c r="G6" s="963"/>
      <c r="H6" s="963"/>
      <c r="I6" s="963"/>
      <c r="J6" s="963"/>
      <c r="K6" s="963"/>
      <c r="L6" s="963"/>
    </row>
    <row r="7" spans="1:12" ht="20.25" x14ac:dyDescent="0.2">
      <c r="A7" s="1191" t="s">
        <v>149</v>
      </c>
      <c r="B7" s="1192"/>
      <c r="C7" s="1192"/>
      <c r="D7" s="1192"/>
      <c r="E7" s="1192"/>
      <c r="F7" s="1192"/>
      <c r="G7" s="1192"/>
      <c r="H7" s="1192"/>
      <c r="I7" s="1192"/>
      <c r="J7" s="1192"/>
      <c r="K7" s="1192"/>
      <c r="L7" s="1192"/>
    </row>
    <row r="8" spans="1:12" ht="15.75" x14ac:dyDescent="0.2">
      <c r="A8" s="964"/>
      <c r="B8" s="965"/>
      <c r="C8" s="965"/>
      <c r="D8" s="965"/>
      <c r="E8" s="965"/>
      <c r="F8" s="965"/>
      <c r="G8" s="965"/>
      <c r="H8" s="965"/>
      <c r="I8" s="965"/>
      <c r="J8" s="965"/>
      <c r="K8" s="965"/>
      <c r="L8" s="965"/>
    </row>
    <row r="9" spans="1:12" ht="37.5" customHeight="1" x14ac:dyDescent="0.2">
      <c r="A9" s="1193" t="s">
        <v>150</v>
      </c>
      <c r="B9" s="1194"/>
      <c r="C9" s="1194"/>
      <c r="D9" s="1194"/>
      <c r="E9" s="1194"/>
      <c r="F9" s="1194"/>
      <c r="G9" s="1194"/>
      <c r="H9" s="1194"/>
      <c r="I9" s="1194"/>
      <c r="J9" s="1194"/>
      <c r="K9" s="1194"/>
      <c r="L9" s="1194"/>
    </row>
    <row r="10" spans="1:12" ht="49.5" customHeight="1" x14ac:dyDescent="0.2">
      <c r="A10" s="1154" t="s">
        <v>151</v>
      </c>
      <c r="B10" s="1194"/>
      <c r="C10" s="1194"/>
      <c r="D10" s="1194"/>
      <c r="E10" s="1194"/>
      <c r="F10" s="1194"/>
      <c r="G10" s="1194"/>
      <c r="H10" s="1194"/>
      <c r="I10" s="1194"/>
      <c r="J10" s="1194"/>
      <c r="K10" s="1194"/>
      <c r="L10" s="1194"/>
    </row>
    <row r="11" spans="1:12" ht="52.5" customHeight="1" x14ac:dyDescent="0.2">
      <c r="A11" s="1195" t="s">
        <v>152</v>
      </c>
      <c r="B11" s="1195"/>
      <c r="C11" s="1195"/>
      <c r="D11" s="1195"/>
      <c r="E11" s="1195"/>
      <c r="F11" s="1195"/>
      <c r="G11" s="1195"/>
      <c r="H11" s="1195"/>
      <c r="I11" s="1195"/>
      <c r="J11" s="1195"/>
      <c r="K11" s="1195"/>
      <c r="L11" s="1195"/>
    </row>
    <row r="12" spans="1:12" ht="64.5" customHeight="1" x14ac:dyDescent="0.2">
      <c r="A12" s="1154" t="s">
        <v>153</v>
      </c>
      <c r="B12" s="1194"/>
      <c r="C12" s="1194"/>
      <c r="D12" s="1194"/>
      <c r="E12" s="1194"/>
      <c r="F12" s="1194"/>
      <c r="G12" s="1194"/>
      <c r="H12" s="1194"/>
      <c r="I12" s="1194"/>
      <c r="J12" s="1194"/>
      <c r="K12" s="1194"/>
      <c r="L12" s="1194"/>
    </row>
    <row r="13" spans="1:12" x14ac:dyDescent="0.2">
      <c r="A13" s="963"/>
      <c r="B13" s="963"/>
      <c r="C13" s="963"/>
      <c r="D13" s="963"/>
      <c r="E13" s="963"/>
      <c r="F13" s="963"/>
      <c r="G13" s="963"/>
      <c r="H13" s="963"/>
      <c r="I13" s="963"/>
      <c r="J13" s="963"/>
      <c r="K13" s="963"/>
      <c r="L13" s="963"/>
    </row>
    <row r="14" spans="1:12" ht="20.25" x14ac:dyDescent="0.2">
      <c r="A14" s="1191" t="s">
        <v>154</v>
      </c>
      <c r="B14" s="1192"/>
      <c r="C14" s="1192"/>
      <c r="D14" s="1192"/>
      <c r="E14" s="1192"/>
      <c r="F14" s="1192"/>
      <c r="G14" s="1192"/>
      <c r="H14" s="1192"/>
      <c r="I14" s="1192"/>
      <c r="J14" s="1192"/>
      <c r="K14" s="1192"/>
      <c r="L14" s="1192"/>
    </row>
    <row r="15" spans="1:12" x14ac:dyDescent="0.2">
      <c r="A15" s="1154" t="s">
        <v>155</v>
      </c>
      <c r="B15" s="1154"/>
      <c r="C15" s="1154"/>
      <c r="D15" s="1154"/>
      <c r="E15" s="1154"/>
      <c r="F15" s="1154"/>
      <c r="G15" s="1154"/>
      <c r="H15" s="1154"/>
      <c r="I15" s="1154"/>
      <c r="J15" s="1154"/>
      <c r="K15" s="1154"/>
      <c r="L15" s="1154"/>
    </row>
    <row r="16" spans="1:12" x14ac:dyDescent="0.2">
      <c r="A16" s="1196" t="s">
        <v>156</v>
      </c>
      <c r="B16" s="1154"/>
      <c r="C16" s="1154"/>
      <c r="D16" s="1154"/>
      <c r="E16" s="1154"/>
      <c r="F16" s="1154"/>
      <c r="G16" s="1154"/>
      <c r="H16" s="1154"/>
      <c r="I16" s="1154"/>
      <c r="J16" s="1154"/>
      <c r="K16" s="1154"/>
      <c r="L16" s="1154"/>
    </row>
    <row r="17" spans="1:12" x14ac:dyDescent="0.2">
      <c r="A17" s="1154"/>
      <c r="B17" s="1154"/>
      <c r="C17" s="1154"/>
      <c r="D17" s="1154"/>
      <c r="E17" s="1154"/>
      <c r="F17" s="1154"/>
      <c r="G17" s="1154"/>
      <c r="H17" s="1154"/>
      <c r="I17" s="1154"/>
      <c r="J17" s="1154"/>
      <c r="K17" s="1154"/>
      <c r="L17" s="1154"/>
    </row>
    <row r="18" spans="1:12" ht="19.5" customHeight="1" x14ac:dyDescent="0.2">
      <c r="A18" s="1154" t="s">
        <v>162</v>
      </c>
      <c r="B18" s="1154"/>
      <c r="C18" s="1154"/>
      <c r="D18" s="1154"/>
      <c r="E18" s="1154"/>
      <c r="F18" s="1154"/>
      <c r="G18" s="1154"/>
      <c r="H18" s="1154"/>
      <c r="I18" s="1154"/>
      <c r="J18" s="1154"/>
      <c r="K18" s="1154"/>
      <c r="L18" s="1154"/>
    </row>
    <row r="19" spans="1:12" ht="48" customHeight="1" x14ac:dyDescent="0.2">
      <c r="A19" s="1154" t="s">
        <v>163</v>
      </c>
      <c r="B19" s="1154"/>
      <c r="C19" s="1154"/>
      <c r="D19" s="1154"/>
      <c r="E19" s="1154"/>
      <c r="F19" s="1154"/>
      <c r="G19" s="1154"/>
      <c r="H19" s="1154"/>
      <c r="I19" s="1154"/>
      <c r="J19" s="1154"/>
      <c r="K19" s="1154"/>
      <c r="L19" s="1154"/>
    </row>
    <row r="20" spans="1:12" ht="20.25" customHeight="1" x14ac:dyDescent="0.2">
      <c r="A20" s="1154" t="s">
        <v>164</v>
      </c>
      <c r="B20" s="1154"/>
      <c r="C20" s="1154"/>
      <c r="D20" s="1154"/>
      <c r="E20" s="1154"/>
      <c r="F20" s="1154"/>
      <c r="G20" s="1154"/>
      <c r="H20" s="1154"/>
      <c r="I20" s="1154"/>
      <c r="J20" s="1154"/>
      <c r="K20" s="1154"/>
      <c r="L20" s="1154"/>
    </row>
    <row r="21" spans="1:12" ht="42" customHeight="1" x14ac:dyDescent="0.2">
      <c r="A21" s="1154" t="s">
        <v>165</v>
      </c>
      <c r="B21" s="1154"/>
      <c r="C21" s="1154"/>
      <c r="D21" s="1154"/>
      <c r="E21" s="1154"/>
      <c r="F21" s="1154"/>
      <c r="G21" s="1154"/>
      <c r="H21" s="1154"/>
      <c r="I21" s="1154"/>
      <c r="J21" s="1154"/>
      <c r="K21" s="1154"/>
      <c r="L21" s="1154"/>
    </row>
    <row r="22" spans="1:12" ht="12.75" customHeight="1" x14ac:dyDescent="0.2">
      <c r="A22" s="1154"/>
      <c r="B22" s="1154"/>
      <c r="C22" s="1154"/>
      <c r="D22" s="1154"/>
      <c r="E22" s="1154"/>
      <c r="F22" s="1154"/>
      <c r="G22" s="1154"/>
      <c r="H22" s="1154"/>
      <c r="I22" s="1154"/>
      <c r="J22" s="1154"/>
      <c r="K22" s="1154"/>
      <c r="L22" s="1154"/>
    </row>
    <row r="23" spans="1:12" x14ac:dyDescent="0.2">
      <c r="A23" s="963"/>
      <c r="B23" s="963"/>
      <c r="C23" s="963"/>
      <c r="D23" s="963"/>
      <c r="E23" s="963"/>
      <c r="F23" s="963"/>
      <c r="G23" s="963"/>
      <c r="H23" s="963"/>
      <c r="I23" s="963"/>
      <c r="J23" s="963"/>
      <c r="K23" s="963"/>
      <c r="L23" s="963"/>
    </row>
    <row r="24" spans="1:12" ht="20.25" x14ac:dyDescent="0.2">
      <c r="A24" s="1191" t="s">
        <v>157</v>
      </c>
      <c r="B24" s="1192"/>
      <c r="C24" s="1192"/>
      <c r="D24" s="1192"/>
      <c r="E24" s="1192"/>
      <c r="F24" s="1192"/>
      <c r="G24" s="1192"/>
      <c r="H24" s="1192"/>
      <c r="I24" s="1192"/>
      <c r="J24" s="1192"/>
      <c r="K24" s="1192"/>
      <c r="L24" s="1192"/>
    </row>
    <row r="25" spans="1:12" ht="15.75" x14ac:dyDescent="0.2">
      <c r="A25" s="964"/>
      <c r="B25" s="965"/>
      <c r="C25" s="965"/>
      <c r="D25" s="965"/>
      <c r="E25" s="965"/>
      <c r="F25" s="965"/>
      <c r="G25" s="965"/>
      <c r="H25" s="965"/>
      <c r="I25" s="965"/>
      <c r="J25" s="965"/>
      <c r="K25" s="965"/>
      <c r="L25" s="965"/>
    </row>
    <row r="26" spans="1:12" ht="60" customHeight="1" x14ac:dyDescent="0.2">
      <c r="A26" s="1193" t="s">
        <v>158</v>
      </c>
      <c r="B26" s="1194"/>
      <c r="C26" s="1194"/>
      <c r="D26" s="1194"/>
      <c r="E26" s="1194"/>
      <c r="F26" s="1194"/>
      <c r="G26" s="1194"/>
      <c r="H26" s="1194"/>
      <c r="I26" s="1194"/>
      <c r="J26" s="1194"/>
      <c r="K26" s="1194"/>
      <c r="L26" s="1194"/>
    </row>
    <row r="27" spans="1:12" ht="46.5" customHeight="1" x14ac:dyDescent="0.2">
      <c r="A27" s="1193" t="s">
        <v>159</v>
      </c>
      <c r="B27" s="1194"/>
      <c r="C27" s="1194"/>
      <c r="D27" s="1194"/>
      <c r="E27" s="1194"/>
      <c r="F27" s="1194"/>
      <c r="G27" s="1194"/>
      <c r="H27" s="1194"/>
      <c r="I27" s="1194"/>
      <c r="J27" s="1194"/>
      <c r="K27" s="1194"/>
      <c r="L27" s="1194"/>
    </row>
    <row r="28" spans="1:12" ht="30.75" customHeight="1" x14ac:dyDescent="0.2">
      <c r="A28" s="1193" t="s">
        <v>160</v>
      </c>
      <c r="B28" s="1194"/>
      <c r="C28" s="1194"/>
      <c r="D28" s="1194"/>
      <c r="E28" s="1194"/>
      <c r="F28" s="1194"/>
      <c r="G28" s="1194"/>
      <c r="H28" s="1194"/>
      <c r="I28" s="1194"/>
      <c r="J28" s="1194"/>
      <c r="K28" s="1194"/>
      <c r="L28" s="1194"/>
    </row>
    <row r="29" spans="1:12" ht="21" customHeight="1" x14ac:dyDescent="0.2">
      <c r="A29" s="1193"/>
      <c r="B29" s="1194"/>
      <c r="C29" s="1194"/>
      <c r="D29" s="1194"/>
      <c r="E29" s="1194"/>
      <c r="F29" s="1194"/>
      <c r="G29" s="1194"/>
      <c r="H29" s="1194"/>
      <c r="I29" s="1194"/>
      <c r="J29" s="1194"/>
      <c r="K29" s="1194"/>
      <c r="L29" s="1194"/>
    </row>
    <row r="30" spans="1:12" ht="20.25" x14ac:dyDescent="0.2">
      <c r="A30" s="1191" t="s">
        <v>161</v>
      </c>
      <c r="B30" s="1192"/>
      <c r="C30" s="1192"/>
      <c r="D30" s="1192"/>
      <c r="E30" s="1192"/>
      <c r="F30" s="1192"/>
      <c r="G30" s="1192"/>
      <c r="H30" s="1192"/>
      <c r="I30" s="1192"/>
      <c r="J30" s="1192"/>
      <c r="K30" s="1192"/>
      <c r="L30" s="1192"/>
    </row>
    <row r="31" spans="1:12" ht="12" customHeight="1" x14ac:dyDescent="0.2">
      <c r="A31" s="966"/>
      <c r="B31" s="967"/>
      <c r="C31" s="967"/>
      <c r="D31" s="967"/>
      <c r="E31" s="967"/>
      <c r="F31" s="967"/>
      <c r="G31" s="967"/>
      <c r="H31" s="967"/>
      <c r="I31" s="967"/>
      <c r="J31" s="967"/>
      <c r="K31" s="967"/>
      <c r="L31" s="967"/>
    </row>
    <row r="32" spans="1:12" ht="31.5" customHeight="1" x14ac:dyDescent="0.2">
      <c r="A32" s="1154" t="s">
        <v>209</v>
      </c>
      <c r="B32" s="1154"/>
      <c r="C32" s="1154"/>
      <c r="D32" s="1154"/>
      <c r="E32" s="1154"/>
      <c r="F32" s="1154"/>
      <c r="G32" s="1154"/>
      <c r="H32" s="1154"/>
      <c r="I32" s="1154"/>
      <c r="J32" s="1154"/>
      <c r="K32" s="1154"/>
      <c r="L32" s="1154"/>
    </row>
    <row r="33" spans="1:12" ht="159" customHeight="1" x14ac:dyDescent="0.2">
      <c r="A33" s="1154" t="s">
        <v>220</v>
      </c>
      <c r="B33" s="1154"/>
      <c r="C33" s="1154"/>
      <c r="D33" s="1154"/>
      <c r="E33" s="1154"/>
      <c r="F33" s="1154"/>
      <c r="G33" s="1154"/>
      <c r="H33" s="1154"/>
      <c r="I33" s="1154"/>
      <c r="J33" s="1154"/>
      <c r="K33" s="1154"/>
      <c r="L33" s="1154"/>
    </row>
    <row r="34" spans="1:12" ht="20.25" x14ac:dyDescent="0.2">
      <c r="A34" s="1191" t="s">
        <v>215</v>
      </c>
      <c r="B34" s="1192"/>
      <c r="C34" s="1192"/>
      <c r="D34" s="1192"/>
      <c r="E34" s="1192"/>
      <c r="F34" s="1192"/>
      <c r="G34" s="1192"/>
      <c r="H34" s="1192"/>
      <c r="I34" s="1192"/>
      <c r="J34" s="1192"/>
      <c r="K34" s="1192"/>
      <c r="L34" s="1192"/>
    </row>
    <row r="35" spans="1:12" ht="62.25" customHeight="1" x14ac:dyDescent="0.2">
      <c r="A35" s="1154" t="s">
        <v>216</v>
      </c>
      <c r="B35" s="1154"/>
      <c r="C35" s="1154"/>
      <c r="D35" s="1154"/>
      <c r="E35" s="1154"/>
      <c r="F35" s="1154"/>
      <c r="G35" s="1154"/>
      <c r="H35" s="1154"/>
      <c r="I35" s="1154"/>
      <c r="J35" s="1154"/>
      <c r="K35" s="1154"/>
      <c r="L35" s="1154"/>
    </row>
  </sheetData>
  <sheetProtection password="D6AF" sheet="1" formatCells="0" formatColumns="0" formatRows="0" insertColumns="0" insertRows="0" insertHyperlinks="0" deleteColumns="0" deleteRows="0" sort="0" autoFilter="0" pivotTables="0"/>
  <mergeCells count="24">
    <mergeCell ref="A34:L34"/>
    <mergeCell ref="A35:L35"/>
    <mergeCell ref="A7:L7"/>
    <mergeCell ref="A9:L9"/>
    <mergeCell ref="A10:L10"/>
    <mergeCell ref="A11:L11"/>
    <mergeCell ref="A12:L12"/>
    <mergeCell ref="A14:L14"/>
    <mergeCell ref="A20:L20"/>
    <mergeCell ref="A21:L21"/>
    <mergeCell ref="A24:L24"/>
    <mergeCell ref="A26:L26"/>
    <mergeCell ref="A27:L27"/>
    <mergeCell ref="A22:L22"/>
    <mergeCell ref="A15:L15"/>
    <mergeCell ref="A16:L16"/>
    <mergeCell ref="A30:L30"/>
    <mergeCell ref="A32:L32"/>
    <mergeCell ref="A33:L33"/>
    <mergeCell ref="A17:L17"/>
    <mergeCell ref="A18:L18"/>
    <mergeCell ref="A19:L19"/>
    <mergeCell ref="A28:L28"/>
    <mergeCell ref="A29:L29"/>
  </mergeCells>
  <hyperlinks>
    <hyperlink ref="A16" r:id="rId1" xr:uid="{00000000-0004-0000-0600-000000000000}"/>
  </hyperlinks>
  <pageMargins left="0.7" right="0.7" top="0.75" bottom="0.75" header="0.3" footer="0.3"/>
  <pageSetup paperSize="9"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77"/>
  <sheetViews>
    <sheetView workbookViewId="0">
      <selection activeCell="F1" sqref="F1:F1048576"/>
    </sheetView>
  </sheetViews>
  <sheetFormatPr defaultRowHeight="12.75" x14ac:dyDescent="0.2"/>
  <cols>
    <col min="1" max="3" width="9.140625" style="949"/>
    <col min="4" max="4" width="11.28515625" style="949" customWidth="1"/>
    <col min="5" max="5" width="19" style="949" bestFit="1" customWidth="1"/>
    <col min="6" max="6" width="11.7109375" style="949" customWidth="1"/>
    <col min="7" max="7" width="16.28515625" style="951" bestFit="1" customWidth="1"/>
  </cols>
  <sheetData>
    <row r="1" spans="1:7" x14ac:dyDescent="0.2">
      <c r="A1" s="948" t="s">
        <v>231</v>
      </c>
      <c r="B1" s="948" t="s">
        <v>232</v>
      </c>
      <c r="C1" s="948" t="s">
        <v>233</v>
      </c>
      <c r="D1" s="948" t="s">
        <v>234</v>
      </c>
      <c r="E1" s="948" t="s">
        <v>235</v>
      </c>
      <c r="F1" s="948" t="s">
        <v>50</v>
      </c>
      <c r="G1" s="950" t="s">
        <v>236</v>
      </c>
    </row>
    <row r="2" spans="1:7" x14ac:dyDescent="0.2">
      <c r="A2" s="948">
        <v>1</v>
      </c>
      <c r="B2" s="948" t="s">
        <v>237</v>
      </c>
      <c r="C2" s="948" t="s">
        <v>238</v>
      </c>
      <c r="D2" s="948" t="s">
        <v>239</v>
      </c>
      <c r="E2" s="948" t="s">
        <v>240</v>
      </c>
      <c r="F2" s="952">
        <f>'Quarter 1'!C$46</f>
        <v>72</v>
      </c>
      <c r="G2" s="950"/>
    </row>
    <row r="3" spans="1:7" x14ac:dyDescent="0.2">
      <c r="A3" s="948">
        <v>1</v>
      </c>
      <c r="B3" s="948" t="s">
        <v>237</v>
      </c>
      <c r="C3" s="948" t="s">
        <v>238</v>
      </c>
      <c r="D3" s="948" t="s">
        <v>239</v>
      </c>
      <c r="E3" s="948" t="s">
        <v>241</v>
      </c>
      <c r="F3" s="952">
        <f>'Quarter 1'!C$47</f>
        <v>0</v>
      </c>
      <c r="G3" s="950"/>
    </row>
    <row r="4" spans="1:7" x14ac:dyDescent="0.2">
      <c r="A4" s="948">
        <v>1</v>
      </c>
      <c r="B4" s="948" t="s">
        <v>237</v>
      </c>
      <c r="C4" s="948" t="s">
        <v>238</v>
      </c>
      <c r="D4" s="948" t="s">
        <v>239</v>
      </c>
      <c r="E4" s="948" t="s">
        <v>242</v>
      </c>
      <c r="F4" s="952">
        <f>'Quarter 1'!C$48</f>
        <v>2</v>
      </c>
      <c r="G4" s="950"/>
    </row>
    <row r="5" spans="1:7" x14ac:dyDescent="0.2">
      <c r="A5" s="948">
        <v>1</v>
      </c>
      <c r="B5" s="948" t="s">
        <v>237</v>
      </c>
      <c r="C5" s="948" t="s">
        <v>238</v>
      </c>
      <c r="D5" s="948" t="s">
        <v>239</v>
      </c>
      <c r="E5" s="948" t="s">
        <v>27</v>
      </c>
      <c r="F5" s="952">
        <f>'Quarter 1'!C$52</f>
        <v>0</v>
      </c>
      <c r="G5" s="950"/>
    </row>
    <row r="6" spans="1:7" x14ac:dyDescent="0.2">
      <c r="A6" s="948">
        <v>1</v>
      </c>
      <c r="B6" s="948" t="s">
        <v>237</v>
      </c>
      <c r="C6" s="948" t="s">
        <v>238</v>
      </c>
      <c r="D6" s="948" t="s">
        <v>239</v>
      </c>
      <c r="E6" s="948" t="s">
        <v>29</v>
      </c>
      <c r="F6" s="952">
        <f>'Quarter 1'!C$53</f>
        <v>1</v>
      </c>
      <c r="G6" s="950"/>
    </row>
    <row r="7" spans="1:7" x14ac:dyDescent="0.2">
      <c r="A7" s="948">
        <v>1</v>
      </c>
      <c r="B7" s="948" t="s">
        <v>237</v>
      </c>
      <c r="C7" s="948" t="s">
        <v>238</v>
      </c>
      <c r="D7" s="948" t="s">
        <v>239</v>
      </c>
      <c r="E7" s="948" t="s">
        <v>31</v>
      </c>
      <c r="F7" s="952">
        <f>'Quarter 1'!C$54</f>
        <v>1</v>
      </c>
      <c r="G7" s="950"/>
    </row>
    <row r="8" spans="1:7" x14ac:dyDescent="0.2">
      <c r="A8" s="948">
        <v>1</v>
      </c>
      <c r="B8" s="948" t="s">
        <v>237</v>
      </c>
      <c r="C8" s="948" t="s">
        <v>238</v>
      </c>
      <c r="D8" s="948" t="s">
        <v>239</v>
      </c>
      <c r="E8" s="948" t="s">
        <v>243</v>
      </c>
      <c r="F8" s="952">
        <f>'Quarter 1'!C$55</f>
        <v>0</v>
      </c>
      <c r="G8" s="950"/>
    </row>
    <row r="9" spans="1:7" x14ac:dyDescent="0.2">
      <c r="A9" s="948">
        <v>1</v>
      </c>
      <c r="B9" s="948" t="s">
        <v>237</v>
      </c>
      <c r="C9" s="948" t="s">
        <v>238</v>
      </c>
      <c r="D9" s="948" t="s">
        <v>239</v>
      </c>
      <c r="E9" s="948" t="s">
        <v>37</v>
      </c>
      <c r="F9" s="952">
        <f>'Quarter 1'!C$59</f>
        <v>0</v>
      </c>
      <c r="G9" s="950"/>
    </row>
    <row r="10" spans="1:7" x14ac:dyDescent="0.2">
      <c r="A10" s="948">
        <v>1</v>
      </c>
      <c r="B10" s="948" t="s">
        <v>237</v>
      </c>
      <c r="C10" s="948" t="s">
        <v>238</v>
      </c>
      <c r="D10" s="948" t="s">
        <v>239</v>
      </c>
      <c r="E10" s="948" t="s">
        <v>38</v>
      </c>
      <c r="F10" s="952">
        <f>'Quarter 1'!C$60</f>
        <v>0</v>
      </c>
      <c r="G10" s="950"/>
    </row>
    <row r="11" spans="1:7" x14ac:dyDescent="0.2">
      <c r="A11" s="948">
        <v>1</v>
      </c>
      <c r="B11" s="948" t="s">
        <v>237</v>
      </c>
      <c r="C11" s="948" t="s">
        <v>238</v>
      </c>
      <c r="D11" s="948" t="s">
        <v>239</v>
      </c>
      <c r="E11" s="948" t="s">
        <v>39</v>
      </c>
      <c r="F11" s="952">
        <f>'Quarter 1'!C$61</f>
        <v>0</v>
      </c>
      <c r="G11" s="950"/>
    </row>
    <row r="12" spans="1:7" x14ac:dyDescent="0.2">
      <c r="A12" s="948">
        <v>1</v>
      </c>
      <c r="B12" s="948" t="s">
        <v>237</v>
      </c>
      <c r="C12" s="948" t="s">
        <v>238</v>
      </c>
      <c r="D12" s="948" t="s">
        <v>239</v>
      </c>
      <c r="E12" s="948" t="s">
        <v>244</v>
      </c>
      <c r="F12" s="952">
        <f>'Quarter 1'!C$62</f>
        <v>0</v>
      </c>
      <c r="G12" s="950"/>
    </row>
    <row r="13" spans="1:7" x14ac:dyDescent="0.2">
      <c r="A13" s="948">
        <v>1</v>
      </c>
      <c r="B13" s="948" t="s">
        <v>237</v>
      </c>
      <c r="C13" s="948" t="s">
        <v>238</v>
      </c>
      <c r="D13" s="948" t="s">
        <v>239</v>
      </c>
      <c r="E13" s="948" t="s">
        <v>42</v>
      </c>
      <c r="F13" s="952">
        <f>'Quarter 1'!C$66</f>
        <v>0</v>
      </c>
      <c r="G13" s="950"/>
    </row>
    <row r="14" spans="1:7" x14ac:dyDescent="0.2">
      <c r="A14" s="948">
        <v>1</v>
      </c>
      <c r="B14" s="948" t="s">
        <v>237</v>
      </c>
      <c r="C14" s="948" t="s">
        <v>238</v>
      </c>
      <c r="D14" s="948" t="s">
        <v>239</v>
      </c>
      <c r="E14" s="948" t="s">
        <v>43</v>
      </c>
      <c r="F14" s="952">
        <f>'Quarter 1'!C$67</f>
        <v>0</v>
      </c>
      <c r="G14" s="950"/>
    </row>
    <row r="15" spans="1:7" x14ac:dyDescent="0.2">
      <c r="A15" s="948">
        <v>1</v>
      </c>
      <c r="B15" s="948" t="s">
        <v>237</v>
      </c>
      <c r="C15" s="948" t="s">
        <v>238</v>
      </c>
      <c r="D15" s="948" t="s">
        <v>239</v>
      </c>
      <c r="E15" s="948" t="s">
        <v>245</v>
      </c>
      <c r="F15" s="952">
        <f>'Quarter 1'!C$68</f>
        <v>0</v>
      </c>
      <c r="G15" s="950"/>
    </row>
    <row r="16" spans="1:7" x14ac:dyDescent="0.2">
      <c r="A16" s="948">
        <v>1</v>
      </c>
      <c r="B16" s="948" t="s">
        <v>237</v>
      </c>
      <c r="C16" s="948" t="s">
        <v>238</v>
      </c>
      <c r="D16" s="948" t="s">
        <v>239</v>
      </c>
      <c r="E16" s="948" t="s">
        <v>46</v>
      </c>
      <c r="F16" s="952">
        <f>'Quarter 1'!C$72</f>
        <v>0</v>
      </c>
      <c r="G16" s="950"/>
    </row>
    <row r="17" spans="1:7" x14ac:dyDescent="0.2">
      <c r="A17" s="948">
        <v>1</v>
      </c>
      <c r="B17" s="948" t="s">
        <v>237</v>
      </c>
      <c r="C17" s="948" t="s">
        <v>238</v>
      </c>
      <c r="D17" s="948" t="s">
        <v>239</v>
      </c>
      <c r="E17" s="948" t="s">
        <v>246</v>
      </c>
      <c r="F17" s="952">
        <f>'Quarter 1'!C$73</f>
        <v>0</v>
      </c>
      <c r="G17" s="950"/>
    </row>
    <row r="18" spans="1:7" x14ac:dyDescent="0.2">
      <c r="A18" s="948">
        <v>1</v>
      </c>
      <c r="B18" s="948" t="s">
        <v>237</v>
      </c>
      <c r="C18" s="948" t="s">
        <v>238</v>
      </c>
      <c r="D18" s="948" t="s">
        <v>239</v>
      </c>
      <c r="E18" s="948" t="s">
        <v>247</v>
      </c>
      <c r="F18" s="952">
        <f>'Quarter 1'!C$77</f>
        <v>7</v>
      </c>
      <c r="G18" s="950"/>
    </row>
    <row r="19" spans="1:7" x14ac:dyDescent="0.2">
      <c r="A19" s="948">
        <v>1</v>
      </c>
      <c r="B19" s="948" t="s">
        <v>237</v>
      </c>
      <c r="C19" s="948" t="s">
        <v>248</v>
      </c>
      <c r="D19" s="948" t="s">
        <v>239</v>
      </c>
      <c r="E19" s="948" t="s">
        <v>240</v>
      </c>
      <c r="F19" s="952">
        <f>'Quarter 1'!D$46</f>
        <v>119</v>
      </c>
      <c r="G19" s="950"/>
    </row>
    <row r="20" spans="1:7" x14ac:dyDescent="0.2">
      <c r="A20" s="948">
        <v>1</v>
      </c>
      <c r="B20" s="948" t="s">
        <v>237</v>
      </c>
      <c r="C20" s="948" t="s">
        <v>248</v>
      </c>
      <c r="D20" s="948" t="s">
        <v>239</v>
      </c>
      <c r="E20" s="948" t="s">
        <v>241</v>
      </c>
      <c r="F20" s="952">
        <f>'Quarter 1'!D$47</f>
        <v>0</v>
      </c>
      <c r="G20" s="950"/>
    </row>
    <row r="21" spans="1:7" x14ac:dyDescent="0.2">
      <c r="A21" s="948">
        <v>1</v>
      </c>
      <c r="B21" s="948" t="s">
        <v>237</v>
      </c>
      <c r="C21" s="948" t="s">
        <v>248</v>
      </c>
      <c r="D21" s="948" t="s">
        <v>239</v>
      </c>
      <c r="E21" s="948" t="s">
        <v>242</v>
      </c>
      <c r="F21" s="952">
        <f>'Quarter 1'!D$48</f>
        <v>4</v>
      </c>
      <c r="G21" s="950"/>
    </row>
    <row r="22" spans="1:7" x14ac:dyDescent="0.2">
      <c r="A22" s="948">
        <v>1</v>
      </c>
      <c r="B22" s="948" t="s">
        <v>237</v>
      </c>
      <c r="C22" s="948" t="s">
        <v>248</v>
      </c>
      <c r="D22" s="948" t="s">
        <v>239</v>
      </c>
      <c r="E22" s="948" t="s">
        <v>27</v>
      </c>
      <c r="F22" s="952">
        <f>'Quarter 1'!D$52</f>
        <v>1</v>
      </c>
      <c r="G22" s="950"/>
    </row>
    <row r="23" spans="1:7" x14ac:dyDescent="0.2">
      <c r="A23" s="948">
        <v>1</v>
      </c>
      <c r="B23" s="948" t="s">
        <v>237</v>
      </c>
      <c r="C23" s="948" t="s">
        <v>248</v>
      </c>
      <c r="D23" s="948" t="s">
        <v>239</v>
      </c>
      <c r="E23" s="948" t="s">
        <v>29</v>
      </c>
      <c r="F23" s="952">
        <f>'Quarter 1'!D$53</f>
        <v>1</v>
      </c>
      <c r="G23" s="950"/>
    </row>
    <row r="24" spans="1:7" x14ac:dyDescent="0.2">
      <c r="A24" s="948">
        <v>1</v>
      </c>
      <c r="B24" s="948" t="s">
        <v>237</v>
      </c>
      <c r="C24" s="948" t="s">
        <v>248</v>
      </c>
      <c r="D24" s="948" t="s">
        <v>239</v>
      </c>
      <c r="E24" s="948" t="s">
        <v>31</v>
      </c>
      <c r="F24" s="952">
        <f>'Quarter 1'!D$54</f>
        <v>1</v>
      </c>
      <c r="G24" s="950"/>
    </row>
    <row r="25" spans="1:7" x14ac:dyDescent="0.2">
      <c r="A25" s="948">
        <v>1</v>
      </c>
      <c r="B25" s="948" t="s">
        <v>237</v>
      </c>
      <c r="C25" s="948" t="s">
        <v>248</v>
      </c>
      <c r="D25" s="948" t="s">
        <v>239</v>
      </c>
      <c r="E25" s="948" t="s">
        <v>243</v>
      </c>
      <c r="F25" s="952">
        <f>'Quarter 1'!D$55</f>
        <v>0</v>
      </c>
      <c r="G25" s="950"/>
    </row>
    <row r="26" spans="1:7" x14ac:dyDescent="0.2">
      <c r="A26" s="948">
        <v>1</v>
      </c>
      <c r="B26" s="948" t="s">
        <v>237</v>
      </c>
      <c r="C26" s="948" t="s">
        <v>248</v>
      </c>
      <c r="D26" s="948" t="s">
        <v>239</v>
      </c>
      <c r="E26" s="948" t="s">
        <v>37</v>
      </c>
      <c r="F26" s="952">
        <f>'Quarter 1'!D$59</f>
        <v>0</v>
      </c>
      <c r="G26" s="950"/>
    </row>
    <row r="27" spans="1:7" x14ac:dyDescent="0.2">
      <c r="A27" s="948">
        <v>1</v>
      </c>
      <c r="B27" s="948" t="s">
        <v>237</v>
      </c>
      <c r="C27" s="948" t="s">
        <v>248</v>
      </c>
      <c r="D27" s="948" t="s">
        <v>239</v>
      </c>
      <c r="E27" s="948" t="s">
        <v>38</v>
      </c>
      <c r="F27" s="952">
        <f>'Quarter 1'!D$60</f>
        <v>0</v>
      </c>
      <c r="G27" s="950"/>
    </row>
    <row r="28" spans="1:7" x14ac:dyDescent="0.2">
      <c r="A28" s="948">
        <v>1</v>
      </c>
      <c r="B28" s="948" t="s">
        <v>237</v>
      </c>
      <c r="C28" s="948" t="s">
        <v>248</v>
      </c>
      <c r="D28" s="948" t="s">
        <v>239</v>
      </c>
      <c r="E28" s="948" t="s">
        <v>39</v>
      </c>
      <c r="F28" s="952">
        <f>'Quarter 1'!D$61</f>
        <v>0</v>
      </c>
      <c r="G28" s="950"/>
    </row>
    <row r="29" spans="1:7" x14ac:dyDescent="0.2">
      <c r="A29" s="948">
        <v>1</v>
      </c>
      <c r="B29" s="948" t="s">
        <v>237</v>
      </c>
      <c r="C29" s="948" t="s">
        <v>248</v>
      </c>
      <c r="D29" s="948" t="s">
        <v>239</v>
      </c>
      <c r="E29" s="948" t="s">
        <v>244</v>
      </c>
      <c r="F29" s="952">
        <f>'Quarter 1'!D$62</f>
        <v>0</v>
      </c>
      <c r="G29" s="950"/>
    </row>
    <row r="30" spans="1:7" x14ac:dyDescent="0.2">
      <c r="A30" s="948">
        <v>1</v>
      </c>
      <c r="B30" s="948" t="s">
        <v>237</v>
      </c>
      <c r="C30" s="948" t="s">
        <v>248</v>
      </c>
      <c r="D30" s="948" t="s">
        <v>239</v>
      </c>
      <c r="E30" s="948" t="s">
        <v>42</v>
      </c>
      <c r="F30" s="952">
        <f>'Quarter 1'!D$66</f>
        <v>0</v>
      </c>
      <c r="G30" s="950"/>
    </row>
    <row r="31" spans="1:7" x14ac:dyDescent="0.2">
      <c r="A31" s="948">
        <v>1</v>
      </c>
      <c r="B31" s="948" t="s">
        <v>237</v>
      </c>
      <c r="C31" s="948" t="s">
        <v>248</v>
      </c>
      <c r="D31" s="948" t="s">
        <v>239</v>
      </c>
      <c r="E31" s="948" t="s">
        <v>43</v>
      </c>
      <c r="F31" s="952">
        <f>'Quarter 1'!D$67</f>
        <v>0</v>
      </c>
      <c r="G31" s="950"/>
    </row>
    <row r="32" spans="1:7" x14ac:dyDescent="0.2">
      <c r="A32" s="948">
        <v>1</v>
      </c>
      <c r="B32" s="948" t="s">
        <v>237</v>
      </c>
      <c r="C32" s="948" t="s">
        <v>248</v>
      </c>
      <c r="D32" s="948" t="s">
        <v>239</v>
      </c>
      <c r="E32" s="948" t="s">
        <v>245</v>
      </c>
      <c r="F32" s="952">
        <f>'Quarter 1'!D$68</f>
        <v>1</v>
      </c>
      <c r="G32" s="950"/>
    </row>
    <row r="33" spans="1:7" x14ac:dyDescent="0.2">
      <c r="A33" s="948">
        <v>1</v>
      </c>
      <c r="B33" s="948" t="s">
        <v>237</v>
      </c>
      <c r="C33" s="948" t="s">
        <v>248</v>
      </c>
      <c r="D33" s="948" t="s">
        <v>239</v>
      </c>
      <c r="E33" s="948" t="s">
        <v>46</v>
      </c>
      <c r="F33" s="952">
        <f>'Quarter 1'!D$72</f>
        <v>0</v>
      </c>
      <c r="G33" s="950"/>
    </row>
    <row r="34" spans="1:7" x14ac:dyDescent="0.2">
      <c r="A34" s="948">
        <v>1</v>
      </c>
      <c r="B34" s="948" t="s">
        <v>237</v>
      </c>
      <c r="C34" s="948" t="s">
        <v>248</v>
      </c>
      <c r="D34" s="948" t="s">
        <v>239</v>
      </c>
      <c r="E34" s="948" t="s">
        <v>246</v>
      </c>
      <c r="F34" s="952">
        <f>'Quarter 1'!D$73</f>
        <v>0</v>
      </c>
      <c r="G34" s="950"/>
    </row>
    <row r="35" spans="1:7" x14ac:dyDescent="0.2">
      <c r="A35" s="948">
        <v>1</v>
      </c>
      <c r="B35" s="948" t="s">
        <v>237</v>
      </c>
      <c r="C35" s="948" t="s">
        <v>248</v>
      </c>
      <c r="D35" s="948" t="s">
        <v>239</v>
      </c>
      <c r="E35" s="948" t="s">
        <v>247</v>
      </c>
      <c r="F35" s="952">
        <f>'Quarter 1'!D$77</f>
        <v>5</v>
      </c>
      <c r="G35" s="950"/>
    </row>
    <row r="36" spans="1:7" x14ac:dyDescent="0.2">
      <c r="A36" s="948">
        <v>1</v>
      </c>
      <c r="B36" s="948" t="s">
        <v>237</v>
      </c>
      <c r="C36" s="948" t="s">
        <v>238</v>
      </c>
      <c r="D36" s="948" t="s">
        <v>249</v>
      </c>
      <c r="E36" s="948" t="s">
        <v>240</v>
      </c>
      <c r="F36" s="952">
        <f>'Quarter 1'!F$46</f>
        <v>40</v>
      </c>
      <c r="G36" s="950"/>
    </row>
    <row r="37" spans="1:7" x14ac:dyDescent="0.2">
      <c r="A37" s="948">
        <v>1</v>
      </c>
      <c r="B37" s="948" t="s">
        <v>237</v>
      </c>
      <c r="C37" s="948" t="s">
        <v>238</v>
      </c>
      <c r="D37" s="948" t="s">
        <v>249</v>
      </c>
      <c r="E37" s="948" t="s">
        <v>241</v>
      </c>
      <c r="F37" s="952">
        <f>'Quarter 1'!F$47</f>
        <v>0</v>
      </c>
      <c r="G37" s="950"/>
    </row>
    <row r="38" spans="1:7" x14ac:dyDescent="0.2">
      <c r="A38" s="948">
        <v>1</v>
      </c>
      <c r="B38" s="948" t="s">
        <v>237</v>
      </c>
      <c r="C38" s="948" t="s">
        <v>238</v>
      </c>
      <c r="D38" s="948" t="s">
        <v>249</v>
      </c>
      <c r="E38" s="948" t="s">
        <v>242</v>
      </c>
      <c r="F38" s="952">
        <f>'Quarter 1'!F$48</f>
        <v>1</v>
      </c>
      <c r="G38" s="950"/>
    </row>
    <row r="39" spans="1:7" x14ac:dyDescent="0.2">
      <c r="A39" s="948">
        <v>1</v>
      </c>
      <c r="B39" s="948" t="s">
        <v>237</v>
      </c>
      <c r="C39" s="948" t="s">
        <v>238</v>
      </c>
      <c r="D39" s="948" t="s">
        <v>249</v>
      </c>
      <c r="E39" s="948" t="s">
        <v>27</v>
      </c>
      <c r="F39" s="952">
        <f>'Quarter 1'!F$52</f>
        <v>0</v>
      </c>
      <c r="G39" s="950"/>
    </row>
    <row r="40" spans="1:7" x14ac:dyDescent="0.2">
      <c r="A40" s="948">
        <v>1</v>
      </c>
      <c r="B40" s="948" t="s">
        <v>237</v>
      </c>
      <c r="C40" s="948" t="s">
        <v>238</v>
      </c>
      <c r="D40" s="948" t="s">
        <v>249</v>
      </c>
      <c r="E40" s="948" t="s">
        <v>29</v>
      </c>
      <c r="F40" s="952">
        <f>'Quarter 1'!F$53</f>
        <v>1</v>
      </c>
      <c r="G40" s="950"/>
    </row>
    <row r="41" spans="1:7" x14ac:dyDescent="0.2">
      <c r="A41" s="948">
        <v>1</v>
      </c>
      <c r="B41" s="948" t="s">
        <v>237</v>
      </c>
      <c r="C41" s="948" t="s">
        <v>238</v>
      </c>
      <c r="D41" s="948" t="s">
        <v>249</v>
      </c>
      <c r="E41" s="948" t="s">
        <v>31</v>
      </c>
      <c r="F41" s="952">
        <f>'Quarter 1'!F$54</f>
        <v>0</v>
      </c>
      <c r="G41" s="950"/>
    </row>
    <row r="42" spans="1:7" x14ac:dyDescent="0.2">
      <c r="A42" s="948">
        <v>1</v>
      </c>
      <c r="B42" s="948" t="s">
        <v>237</v>
      </c>
      <c r="C42" s="948" t="s">
        <v>238</v>
      </c>
      <c r="D42" s="948" t="s">
        <v>249</v>
      </c>
      <c r="E42" s="948" t="s">
        <v>243</v>
      </c>
      <c r="F42" s="952">
        <f>'Quarter 1'!F$55</f>
        <v>0</v>
      </c>
      <c r="G42" s="950"/>
    </row>
    <row r="43" spans="1:7" x14ac:dyDescent="0.2">
      <c r="A43" s="948">
        <v>1</v>
      </c>
      <c r="B43" s="948" t="s">
        <v>237</v>
      </c>
      <c r="C43" s="948" t="s">
        <v>238</v>
      </c>
      <c r="D43" s="948" t="s">
        <v>249</v>
      </c>
      <c r="E43" s="948" t="s">
        <v>37</v>
      </c>
      <c r="F43" s="952">
        <f>'Quarter 1'!F$59</f>
        <v>0</v>
      </c>
      <c r="G43" s="950"/>
    </row>
    <row r="44" spans="1:7" x14ac:dyDescent="0.2">
      <c r="A44" s="948">
        <v>1</v>
      </c>
      <c r="B44" s="948" t="s">
        <v>237</v>
      </c>
      <c r="C44" s="948" t="s">
        <v>238</v>
      </c>
      <c r="D44" s="948" t="s">
        <v>249</v>
      </c>
      <c r="E44" s="948" t="s">
        <v>38</v>
      </c>
      <c r="F44" s="952">
        <f>'Quarter 1'!F$60</f>
        <v>0</v>
      </c>
      <c r="G44" s="950"/>
    </row>
    <row r="45" spans="1:7" x14ac:dyDescent="0.2">
      <c r="A45" s="948">
        <v>1</v>
      </c>
      <c r="B45" s="948" t="s">
        <v>237</v>
      </c>
      <c r="C45" s="948" t="s">
        <v>238</v>
      </c>
      <c r="D45" s="948" t="s">
        <v>249</v>
      </c>
      <c r="E45" s="948" t="s">
        <v>39</v>
      </c>
      <c r="F45" s="952">
        <f>'Quarter 1'!F$61</f>
        <v>0</v>
      </c>
      <c r="G45" s="950"/>
    </row>
    <row r="46" spans="1:7" x14ac:dyDescent="0.2">
      <c r="A46" s="948">
        <v>1</v>
      </c>
      <c r="B46" s="948" t="s">
        <v>237</v>
      </c>
      <c r="C46" s="948" t="s">
        <v>238</v>
      </c>
      <c r="D46" s="948" t="s">
        <v>249</v>
      </c>
      <c r="E46" s="948" t="s">
        <v>244</v>
      </c>
      <c r="F46" s="952">
        <f>'Quarter 1'!F$62</f>
        <v>0</v>
      </c>
      <c r="G46" s="950"/>
    </row>
    <row r="47" spans="1:7" x14ac:dyDescent="0.2">
      <c r="A47" s="948">
        <v>1</v>
      </c>
      <c r="B47" s="948" t="s">
        <v>237</v>
      </c>
      <c r="C47" s="948" t="s">
        <v>238</v>
      </c>
      <c r="D47" s="948" t="s">
        <v>249</v>
      </c>
      <c r="E47" s="948" t="s">
        <v>42</v>
      </c>
      <c r="F47" s="952">
        <f>'Quarter 1'!F$66</f>
        <v>0</v>
      </c>
      <c r="G47" s="950"/>
    </row>
    <row r="48" spans="1:7" x14ac:dyDescent="0.2">
      <c r="A48" s="948">
        <v>1</v>
      </c>
      <c r="B48" s="948" t="s">
        <v>237</v>
      </c>
      <c r="C48" s="948" t="s">
        <v>238</v>
      </c>
      <c r="D48" s="948" t="s">
        <v>249</v>
      </c>
      <c r="E48" s="948" t="s">
        <v>43</v>
      </c>
      <c r="F48" s="952">
        <f>'Quarter 1'!F$67</f>
        <v>0</v>
      </c>
      <c r="G48" s="950"/>
    </row>
    <row r="49" spans="1:7" x14ac:dyDescent="0.2">
      <c r="A49" s="948">
        <v>1</v>
      </c>
      <c r="B49" s="948" t="s">
        <v>237</v>
      </c>
      <c r="C49" s="948" t="s">
        <v>238</v>
      </c>
      <c r="D49" s="948" t="s">
        <v>249</v>
      </c>
      <c r="E49" s="948" t="s">
        <v>245</v>
      </c>
      <c r="F49" s="952">
        <f>'Quarter 1'!F$68</f>
        <v>0</v>
      </c>
      <c r="G49" s="950"/>
    </row>
    <row r="50" spans="1:7" x14ac:dyDescent="0.2">
      <c r="A50" s="948">
        <v>1</v>
      </c>
      <c r="B50" s="948" t="s">
        <v>237</v>
      </c>
      <c r="C50" s="948" t="s">
        <v>238</v>
      </c>
      <c r="D50" s="948" t="s">
        <v>249</v>
      </c>
      <c r="E50" s="948" t="s">
        <v>46</v>
      </c>
      <c r="F50" s="952">
        <f>'Quarter 1'!F$72</f>
        <v>0</v>
      </c>
      <c r="G50" s="950"/>
    </row>
    <row r="51" spans="1:7" x14ac:dyDescent="0.2">
      <c r="A51" s="948">
        <v>1</v>
      </c>
      <c r="B51" s="948" t="s">
        <v>237</v>
      </c>
      <c r="C51" s="948" t="s">
        <v>238</v>
      </c>
      <c r="D51" s="948" t="s">
        <v>249</v>
      </c>
      <c r="E51" s="948" t="s">
        <v>246</v>
      </c>
      <c r="F51" s="952">
        <f>'Quarter 1'!F$73</f>
        <v>0</v>
      </c>
      <c r="G51" s="950"/>
    </row>
    <row r="52" spans="1:7" x14ac:dyDescent="0.2">
      <c r="A52" s="948">
        <v>1</v>
      </c>
      <c r="B52" s="948" t="s">
        <v>237</v>
      </c>
      <c r="C52" s="948" t="s">
        <v>238</v>
      </c>
      <c r="D52" s="948" t="s">
        <v>249</v>
      </c>
      <c r="E52" s="948" t="s">
        <v>247</v>
      </c>
      <c r="F52" s="952">
        <f>'Quarter 1'!F$77</f>
        <v>4</v>
      </c>
      <c r="G52" s="950"/>
    </row>
    <row r="53" spans="1:7" x14ac:dyDescent="0.2">
      <c r="A53" s="948">
        <v>1</v>
      </c>
      <c r="B53" s="948" t="s">
        <v>237</v>
      </c>
      <c r="C53" s="948" t="s">
        <v>248</v>
      </c>
      <c r="D53" s="948" t="s">
        <v>249</v>
      </c>
      <c r="E53" s="948" t="s">
        <v>240</v>
      </c>
      <c r="F53" s="952">
        <f>'Quarter 1'!G$46</f>
        <v>56</v>
      </c>
      <c r="G53" s="950"/>
    </row>
    <row r="54" spans="1:7" x14ac:dyDescent="0.2">
      <c r="A54" s="948">
        <v>1</v>
      </c>
      <c r="B54" s="948" t="s">
        <v>237</v>
      </c>
      <c r="C54" s="948" t="s">
        <v>248</v>
      </c>
      <c r="D54" s="948" t="s">
        <v>249</v>
      </c>
      <c r="E54" s="948" t="s">
        <v>241</v>
      </c>
      <c r="F54" s="952">
        <f>'Quarter 1'!G$47</f>
        <v>0</v>
      </c>
      <c r="G54" s="950"/>
    </row>
    <row r="55" spans="1:7" x14ac:dyDescent="0.2">
      <c r="A55" s="948">
        <v>1</v>
      </c>
      <c r="B55" s="948" t="s">
        <v>237</v>
      </c>
      <c r="C55" s="948" t="s">
        <v>248</v>
      </c>
      <c r="D55" s="948" t="s">
        <v>249</v>
      </c>
      <c r="E55" s="948" t="s">
        <v>242</v>
      </c>
      <c r="F55" s="952">
        <f>'Quarter 1'!G$48</f>
        <v>0</v>
      </c>
      <c r="G55" s="950"/>
    </row>
    <row r="56" spans="1:7" x14ac:dyDescent="0.2">
      <c r="A56" s="948">
        <v>1</v>
      </c>
      <c r="B56" s="948" t="s">
        <v>237</v>
      </c>
      <c r="C56" s="948" t="s">
        <v>248</v>
      </c>
      <c r="D56" s="948" t="s">
        <v>249</v>
      </c>
      <c r="E56" s="948" t="s">
        <v>27</v>
      </c>
      <c r="F56" s="952">
        <f>'Quarter 1'!G$52</f>
        <v>1</v>
      </c>
      <c r="G56" s="950"/>
    </row>
    <row r="57" spans="1:7" x14ac:dyDescent="0.2">
      <c r="A57" s="948">
        <v>1</v>
      </c>
      <c r="B57" s="948" t="s">
        <v>237</v>
      </c>
      <c r="C57" s="948" t="s">
        <v>248</v>
      </c>
      <c r="D57" s="948" t="s">
        <v>249</v>
      </c>
      <c r="E57" s="948" t="s">
        <v>29</v>
      </c>
      <c r="F57" s="952">
        <f>'Quarter 1'!G$53</f>
        <v>0</v>
      </c>
      <c r="G57" s="950"/>
    </row>
    <row r="58" spans="1:7" x14ac:dyDescent="0.2">
      <c r="A58" s="948">
        <v>1</v>
      </c>
      <c r="B58" s="948" t="s">
        <v>237</v>
      </c>
      <c r="C58" s="948" t="s">
        <v>248</v>
      </c>
      <c r="D58" s="948" t="s">
        <v>249</v>
      </c>
      <c r="E58" s="948" t="s">
        <v>31</v>
      </c>
      <c r="F58" s="952">
        <f>'Quarter 1'!G$54</f>
        <v>0</v>
      </c>
      <c r="G58" s="950"/>
    </row>
    <row r="59" spans="1:7" x14ac:dyDescent="0.2">
      <c r="A59" s="948">
        <v>1</v>
      </c>
      <c r="B59" s="948" t="s">
        <v>237</v>
      </c>
      <c r="C59" s="948" t="s">
        <v>248</v>
      </c>
      <c r="D59" s="948" t="s">
        <v>249</v>
      </c>
      <c r="E59" s="948" t="s">
        <v>243</v>
      </c>
      <c r="F59" s="952">
        <f>'Quarter 1'!G$55</f>
        <v>0</v>
      </c>
      <c r="G59" s="950"/>
    </row>
    <row r="60" spans="1:7" x14ac:dyDescent="0.2">
      <c r="A60" s="948">
        <v>1</v>
      </c>
      <c r="B60" s="948" t="s">
        <v>237</v>
      </c>
      <c r="C60" s="948" t="s">
        <v>248</v>
      </c>
      <c r="D60" s="948" t="s">
        <v>249</v>
      </c>
      <c r="E60" s="948" t="s">
        <v>37</v>
      </c>
      <c r="F60" s="952">
        <f>'Quarter 1'!G$59</f>
        <v>0</v>
      </c>
      <c r="G60" s="950"/>
    </row>
    <row r="61" spans="1:7" x14ac:dyDescent="0.2">
      <c r="A61" s="948">
        <v>1</v>
      </c>
      <c r="B61" s="948" t="s">
        <v>237</v>
      </c>
      <c r="C61" s="948" t="s">
        <v>248</v>
      </c>
      <c r="D61" s="948" t="s">
        <v>249</v>
      </c>
      <c r="E61" s="948" t="s">
        <v>38</v>
      </c>
      <c r="F61" s="952">
        <f>'Quarter 1'!G$60</f>
        <v>0</v>
      </c>
      <c r="G61" s="950"/>
    </row>
    <row r="62" spans="1:7" x14ac:dyDescent="0.2">
      <c r="A62" s="948">
        <v>1</v>
      </c>
      <c r="B62" s="948" t="s">
        <v>237</v>
      </c>
      <c r="C62" s="948" t="s">
        <v>248</v>
      </c>
      <c r="D62" s="948" t="s">
        <v>249</v>
      </c>
      <c r="E62" s="948" t="s">
        <v>39</v>
      </c>
      <c r="F62" s="952">
        <f>'Quarter 1'!G$61</f>
        <v>0</v>
      </c>
      <c r="G62" s="950"/>
    </row>
    <row r="63" spans="1:7" x14ac:dyDescent="0.2">
      <c r="A63" s="948">
        <v>1</v>
      </c>
      <c r="B63" s="948" t="s">
        <v>237</v>
      </c>
      <c r="C63" s="948" t="s">
        <v>248</v>
      </c>
      <c r="D63" s="948" t="s">
        <v>249</v>
      </c>
      <c r="E63" s="948" t="s">
        <v>244</v>
      </c>
      <c r="F63" s="952">
        <f>'Quarter 1'!G$62</f>
        <v>0</v>
      </c>
      <c r="G63" s="950"/>
    </row>
    <row r="64" spans="1:7" x14ac:dyDescent="0.2">
      <c r="A64" s="948">
        <v>1</v>
      </c>
      <c r="B64" s="948" t="s">
        <v>237</v>
      </c>
      <c r="C64" s="948" t="s">
        <v>248</v>
      </c>
      <c r="D64" s="948" t="s">
        <v>249</v>
      </c>
      <c r="E64" s="948" t="s">
        <v>42</v>
      </c>
      <c r="F64" s="952">
        <f>'Quarter 1'!G$66</f>
        <v>0</v>
      </c>
      <c r="G64" s="950"/>
    </row>
    <row r="65" spans="1:7" x14ac:dyDescent="0.2">
      <c r="A65" s="948">
        <v>1</v>
      </c>
      <c r="B65" s="948" t="s">
        <v>237</v>
      </c>
      <c r="C65" s="948" t="s">
        <v>248</v>
      </c>
      <c r="D65" s="948" t="s">
        <v>249</v>
      </c>
      <c r="E65" s="948" t="s">
        <v>43</v>
      </c>
      <c r="F65" s="952">
        <f>'Quarter 1'!G$67</f>
        <v>0</v>
      </c>
      <c r="G65" s="950"/>
    </row>
    <row r="66" spans="1:7" x14ac:dyDescent="0.2">
      <c r="A66" s="948">
        <v>1</v>
      </c>
      <c r="B66" s="948" t="s">
        <v>237</v>
      </c>
      <c r="C66" s="948" t="s">
        <v>248</v>
      </c>
      <c r="D66" s="948" t="s">
        <v>249</v>
      </c>
      <c r="E66" s="948" t="s">
        <v>245</v>
      </c>
      <c r="F66" s="952">
        <f>'Quarter 1'!G$68</f>
        <v>1</v>
      </c>
      <c r="G66" s="950"/>
    </row>
    <row r="67" spans="1:7" x14ac:dyDescent="0.2">
      <c r="A67" s="948">
        <v>1</v>
      </c>
      <c r="B67" s="948" t="s">
        <v>237</v>
      </c>
      <c r="C67" s="948" t="s">
        <v>248</v>
      </c>
      <c r="D67" s="948" t="s">
        <v>249</v>
      </c>
      <c r="E67" s="948" t="s">
        <v>46</v>
      </c>
      <c r="F67" s="952">
        <f>'Quarter 1'!G$72</f>
        <v>0</v>
      </c>
      <c r="G67" s="950"/>
    </row>
    <row r="68" spans="1:7" x14ac:dyDescent="0.2">
      <c r="A68" s="948">
        <v>1</v>
      </c>
      <c r="B68" s="948" t="s">
        <v>237</v>
      </c>
      <c r="C68" s="948" t="s">
        <v>248</v>
      </c>
      <c r="D68" s="948" t="s">
        <v>249</v>
      </c>
      <c r="E68" s="948" t="s">
        <v>246</v>
      </c>
      <c r="F68" s="952">
        <f>'Quarter 1'!G$73</f>
        <v>0</v>
      </c>
      <c r="G68" s="950"/>
    </row>
    <row r="69" spans="1:7" x14ac:dyDescent="0.2">
      <c r="A69" s="948">
        <v>1</v>
      </c>
      <c r="B69" s="948" t="s">
        <v>237</v>
      </c>
      <c r="C69" s="948" t="s">
        <v>248</v>
      </c>
      <c r="D69" s="948" t="s">
        <v>249</v>
      </c>
      <c r="E69" s="948" t="s">
        <v>247</v>
      </c>
      <c r="F69" s="952">
        <f>'Quarter 1'!G$77</f>
        <v>1</v>
      </c>
      <c r="G69" s="950"/>
    </row>
    <row r="70" spans="1:7" x14ac:dyDescent="0.2">
      <c r="A70" s="948">
        <v>1</v>
      </c>
      <c r="B70" s="948" t="s">
        <v>250</v>
      </c>
      <c r="C70" s="948" t="s">
        <v>238</v>
      </c>
      <c r="D70" s="948" t="s">
        <v>239</v>
      </c>
      <c r="E70" s="948" t="s">
        <v>59</v>
      </c>
      <c r="F70" s="952">
        <f>'Quarter 1'!$D$88</f>
        <v>1</v>
      </c>
      <c r="G70" s="950"/>
    </row>
    <row r="71" spans="1:7" x14ac:dyDescent="0.2">
      <c r="A71" s="948">
        <v>1</v>
      </c>
      <c r="B71" s="948" t="s">
        <v>250</v>
      </c>
      <c r="C71" s="948" t="s">
        <v>238</v>
      </c>
      <c r="D71" s="948" t="s">
        <v>239</v>
      </c>
      <c r="E71" s="948" t="s">
        <v>60</v>
      </c>
      <c r="F71" s="952">
        <f>'Quarter 1'!$E$88</f>
        <v>9</v>
      </c>
      <c r="G71" s="950"/>
    </row>
    <row r="72" spans="1:7" x14ac:dyDescent="0.2">
      <c r="A72" s="948">
        <v>1</v>
      </c>
      <c r="B72" s="948" t="s">
        <v>250</v>
      </c>
      <c r="C72" s="948" t="s">
        <v>238</v>
      </c>
      <c r="D72" s="948" t="s">
        <v>239</v>
      </c>
      <c r="E72" s="953" t="s">
        <v>61</v>
      </c>
      <c r="F72" s="952">
        <f>'Quarter 1'!$F$88</f>
        <v>24</v>
      </c>
      <c r="G72" s="950"/>
    </row>
    <row r="73" spans="1:7" x14ac:dyDescent="0.2">
      <c r="A73" s="948">
        <v>1</v>
      </c>
      <c r="B73" s="948" t="s">
        <v>250</v>
      </c>
      <c r="C73" s="948" t="s">
        <v>238</v>
      </c>
      <c r="D73" s="948" t="s">
        <v>239</v>
      </c>
      <c r="E73" s="948" t="s">
        <v>62</v>
      </c>
      <c r="F73" s="952">
        <f>'Quarter 1'!$G$88</f>
        <v>35</v>
      </c>
      <c r="G73" s="950"/>
    </row>
    <row r="74" spans="1:7" x14ac:dyDescent="0.2">
      <c r="A74" s="948">
        <v>1</v>
      </c>
      <c r="B74" s="948" t="s">
        <v>250</v>
      </c>
      <c r="C74" s="948" t="s">
        <v>238</v>
      </c>
      <c r="D74" s="948" t="s">
        <v>239</v>
      </c>
      <c r="E74" s="948" t="s">
        <v>63</v>
      </c>
      <c r="F74" s="952">
        <f>'Quarter 1'!$H$88</f>
        <v>14</v>
      </c>
      <c r="G74" s="950"/>
    </row>
    <row r="75" spans="1:7" x14ac:dyDescent="0.2">
      <c r="A75" s="948">
        <v>1</v>
      </c>
      <c r="B75" s="948" t="s">
        <v>250</v>
      </c>
      <c r="C75" s="948" t="s">
        <v>238</v>
      </c>
      <c r="D75" s="948" t="s">
        <v>249</v>
      </c>
      <c r="E75" s="948" t="s">
        <v>59</v>
      </c>
      <c r="F75" s="952">
        <f>'Quarter 1'!$D$89</f>
        <v>0</v>
      </c>
      <c r="G75" s="950"/>
    </row>
    <row r="76" spans="1:7" x14ac:dyDescent="0.2">
      <c r="A76" s="948">
        <v>1</v>
      </c>
      <c r="B76" s="948" t="s">
        <v>250</v>
      </c>
      <c r="C76" s="948" t="s">
        <v>238</v>
      </c>
      <c r="D76" s="948" t="s">
        <v>249</v>
      </c>
      <c r="E76" s="948" t="s">
        <v>60</v>
      </c>
      <c r="F76" s="952">
        <f>'Quarter 1'!$E$89</f>
        <v>3</v>
      </c>
      <c r="G76" s="950"/>
    </row>
    <row r="77" spans="1:7" x14ac:dyDescent="0.2">
      <c r="A77" s="948">
        <v>1</v>
      </c>
      <c r="B77" s="948" t="s">
        <v>250</v>
      </c>
      <c r="C77" s="948" t="s">
        <v>238</v>
      </c>
      <c r="D77" s="948" t="s">
        <v>249</v>
      </c>
      <c r="E77" s="953" t="s">
        <v>61</v>
      </c>
      <c r="F77" s="952">
        <f>'Quarter 1'!$F$89</f>
        <v>16</v>
      </c>
      <c r="G77" s="950"/>
    </row>
    <row r="78" spans="1:7" x14ac:dyDescent="0.2">
      <c r="A78" s="948">
        <v>1</v>
      </c>
      <c r="B78" s="948" t="s">
        <v>250</v>
      </c>
      <c r="C78" s="948" t="s">
        <v>238</v>
      </c>
      <c r="D78" s="948" t="s">
        <v>249</v>
      </c>
      <c r="E78" s="948" t="s">
        <v>62</v>
      </c>
      <c r="F78" s="952">
        <f>'Quarter 1'!$G$89</f>
        <v>22</v>
      </c>
      <c r="G78" s="950"/>
    </row>
    <row r="79" spans="1:7" x14ac:dyDescent="0.2">
      <c r="A79" s="948">
        <v>1</v>
      </c>
      <c r="B79" s="948" t="s">
        <v>250</v>
      </c>
      <c r="C79" s="948" t="s">
        <v>238</v>
      </c>
      <c r="D79" s="948" t="s">
        <v>249</v>
      </c>
      <c r="E79" s="948" t="s">
        <v>63</v>
      </c>
      <c r="F79" s="952">
        <f>'Quarter 1'!$H$89</f>
        <v>5</v>
      </c>
      <c r="G79" s="950"/>
    </row>
    <row r="80" spans="1:7" x14ac:dyDescent="0.2">
      <c r="A80" s="948">
        <v>1</v>
      </c>
      <c r="B80" s="948" t="s">
        <v>250</v>
      </c>
      <c r="C80" s="948" t="s">
        <v>238</v>
      </c>
      <c r="D80" s="948" t="s">
        <v>251</v>
      </c>
      <c r="E80" s="948" t="s">
        <v>59</v>
      </c>
      <c r="F80" s="952">
        <f>'Quarter 1'!$D$90</f>
        <v>0</v>
      </c>
      <c r="G80" s="950"/>
    </row>
    <row r="81" spans="1:7" x14ac:dyDescent="0.2">
      <c r="A81" s="948">
        <v>1</v>
      </c>
      <c r="B81" s="948" t="s">
        <v>250</v>
      </c>
      <c r="C81" s="948" t="s">
        <v>238</v>
      </c>
      <c r="D81" s="948" t="s">
        <v>251</v>
      </c>
      <c r="E81" s="948" t="s">
        <v>60</v>
      </c>
      <c r="F81" s="952">
        <f>'Quarter 1'!$E$90</f>
        <v>0</v>
      </c>
      <c r="G81" s="950"/>
    </row>
    <row r="82" spans="1:7" x14ac:dyDescent="0.2">
      <c r="A82" s="948">
        <v>1</v>
      </c>
      <c r="B82" s="948" t="s">
        <v>250</v>
      </c>
      <c r="C82" s="948" t="s">
        <v>238</v>
      </c>
      <c r="D82" s="948" t="s">
        <v>251</v>
      </c>
      <c r="E82" s="953" t="s">
        <v>61</v>
      </c>
      <c r="F82" s="952">
        <f>'Quarter 1'!$F$90</f>
        <v>1</v>
      </c>
      <c r="G82" s="950"/>
    </row>
    <row r="83" spans="1:7" x14ac:dyDescent="0.2">
      <c r="A83" s="948">
        <v>1</v>
      </c>
      <c r="B83" s="948" t="s">
        <v>250</v>
      </c>
      <c r="C83" s="948" t="s">
        <v>238</v>
      </c>
      <c r="D83" s="948" t="s">
        <v>251</v>
      </c>
      <c r="E83" s="948" t="s">
        <v>62</v>
      </c>
      <c r="F83" s="952">
        <f>'Quarter 1'!$G$90</f>
        <v>7</v>
      </c>
      <c r="G83" s="950"/>
    </row>
    <row r="84" spans="1:7" x14ac:dyDescent="0.2">
      <c r="A84" s="948">
        <v>1</v>
      </c>
      <c r="B84" s="948" t="s">
        <v>250</v>
      </c>
      <c r="C84" s="948" t="s">
        <v>238</v>
      </c>
      <c r="D84" s="948" t="s">
        <v>251</v>
      </c>
      <c r="E84" s="948" t="s">
        <v>63</v>
      </c>
      <c r="F84" s="952">
        <f>'Quarter 1'!$H$90</f>
        <v>5</v>
      </c>
      <c r="G84" s="950"/>
    </row>
    <row r="85" spans="1:7" x14ac:dyDescent="0.2">
      <c r="A85" s="948">
        <v>1</v>
      </c>
      <c r="B85" s="948" t="s">
        <v>250</v>
      </c>
      <c r="C85" s="948" t="s">
        <v>238</v>
      </c>
      <c r="D85" s="948" t="s">
        <v>252</v>
      </c>
      <c r="E85" s="948" t="s">
        <v>59</v>
      </c>
      <c r="F85" s="952">
        <f>'Quarter 1'!$D$91</f>
        <v>1</v>
      </c>
      <c r="G85" s="950"/>
    </row>
    <row r="86" spans="1:7" x14ac:dyDescent="0.2">
      <c r="A86" s="948">
        <v>1</v>
      </c>
      <c r="B86" s="948" t="s">
        <v>250</v>
      </c>
      <c r="C86" s="948" t="s">
        <v>238</v>
      </c>
      <c r="D86" s="948" t="s">
        <v>252</v>
      </c>
      <c r="E86" s="948" t="s">
        <v>60</v>
      </c>
      <c r="F86" s="952">
        <f>'Quarter 1'!$E$91</f>
        <v>6</v>
      </c>
      <c r="G86" s="950"/>
    </row>
    <row r="87" spans="1:7" x14ac:dyDescent="0.2">
      <c r="A87" s="948">
        <v>1</v>
      </c>
      <c r="B87" s="948" t="s">
        <v>250</v>
      </c>
      <c r="C87" s="948" t="s">
        <v>238</v>
      </c>
      <c r="D87" s="948" t="s">
        <v>252</v>
      </c>
      <c r="E87" s="953" t="s">
        <v>61</v>
      </c>
      <c r="F87" s="952">
        <f>'Quarter 1'!$F$91</f>
        <v>7</v>
      </c>
      <c r="G87" s="950"/>
    </row>
    <row r="88" spans="1:7" x14ac:dyDescent="0.2">
      <c r="A88" s="948">
        <v>1</v>
      </c>
      <c r="B88" s="948" t="s">
        <v>250</v>
      </c>
      <c r="C88" s="948" t="s">
        <v>238</v>
      </c>
      <c r="D88" s="948" t="s">
        <v>252</v>
      </c>
      <c r="E88" s="948" t="s">
        <v>62</v>
      </c>
      <c r="F88" s="952">
        <f>'Quarter 1'!$G$91</f>
        <v>6</v>
      </c>
      <c r="G88" s="950"/>
    </row>
    <row r="89" spans="1:7" x14ac:dyDescent="0.2">
      <c r="A89" s="948">
        <v>1</v>
      </c>
      <c r="B89" s="948" t="s">
        <v>250</v>
      </c>
      <c r="C89" s="948" t="s">
        <v>238</v>
      </c>
      <c r="D89" s="948" t="s">
        <v>252</v>
      </c>
      <c r="E89" s="948" t="s">
        <v>63</v>
      </c>
      <c r="F89" s="952">
        <f>'Quarter 1'!$H$91</f>
        <v>4</v>
      </c>
      <c r="G89" s="950"/>
    </row>
    <row r="90" spans="1:7" x14ac:dyDescent="0.2">
      <c r="A90" s="948">
        <v>1</v>
      </c>
      <c r="B90" s="948" t="s">
        <v>250</v>
      </c>
      <c r="C90" s="948" t="s">
        <v>238</v>
      </c>
      <c r="D90" s="948" t="s">
        <v>253</v>
      </c>
      <c r="E90" s="948" t="s">
        <v>59</v>
      </c>
      <c r="F90" s="952">
        <f>'Quarter 1'!$D$93</f>
        <v>0</v>
      </c>
      <c r="G90" s="950"/>
    </row>
    <row r="91" spans="1:7" x14ac:dyDescent="0.2">
      <c r="A91" s="948">
        <v>1</v>
      </c>
      <c r="B91" s="948" t="s">
        <v>250</v>
      </c>
      <c r="C91" s="948" t="s">
        <v>238</v>
      </c>
      <c r="D91" s="948" t="s">
        <v>253</v>
      </c>
      <c r="E91" s="948" t="s">
        <v>60</v>
      </c>
      <c r="F91" s="952">
        <f>'Quarter 1'!$E$93</f>
        <v>0</v>
      </c>
      <c r="G91" s="950"/>
    </row>
    <row r="92" spans="1:7" x14ac:dyDescent="0.2">
      <c r="A92" s="948">
        <v>1</v>
      </c>
      <c r="B92" s="948" t="s">
        <v>250</v>
      </c>
      <c r="C92" s="948" t="s">
        <v>238</v>
      </c>
      <c r="D92" s="948" t="s">
        <v>253</v>
      </c>
      <c r="E92" s="953" t="s">
        <v>61</v>
      </c>
      <c r="F92" s="952">
        <f>'Quarter 1'!$F$93</f>
        <v>0</v>
      </c>
      <c r="G92" s="950"/>
    </row>
    <row r="93" spans="1:7" x14ac:dyDescent="0.2">
      <c r="A93" s="948">
        <v>1</v>
      </c>
      <c r="B93" s="948" t="s">
        <v>250</v>
      </c>
      <c r="C93" s="948" t="s">
        <v>238</v>
      </c>
      <c r="D93" s="948" t="s">
        <v>253</v>
      </c>
      <c r="E93" s="948" t="s">
        <v>62</v>
      </c>
      <c r="F93" s="952">
        <f>'Quarter 1'!$G$93</f>
        <v>0</v>
      </c>
      <c r="G93" s="950"/>
    </row>
    <row r="94" spans="1:7" x14ac:dyDescent="0.2">
      <c r="A94" s="948">
        <v>1</v>
      </c>
      <c r="B94" s="948" t="s">
        <v>250</v>
      </c>
      <c r="C94" s="948" t="s">
        <v>238</v>
      </c>
      <c r="D94" s="948" t="s">
        <v>253</v>
      </c>
      <c r="E94" s="948" t="s">
        <v>63</v>
      </c>
      <c r="F94" s="952">
        <f>'Quarter 1'!$H$93</f>
        <v>0</v>
      </c>
      <c r="G94" s="950"/>
    </row>
    <row r="95" spans="1:7" x14ac:dyDescent="0.2">
      <c r="A95" s="948">
        <v>1</v>
      </c>
      <c r="B95" s="948" t="s">
        <v>250</v>
      </c>
      <c r="C95" s="948" t="s">
        <v>248</v>
      </c>
      <c r="D95" s="948" t="s">
        <v>239</v>
      </c>
      <c r="E95" s="948" t="s">
        <v>59</v>
      </c>
      <c r="F95" s="952">
        <f>'Quarter 1'!$D$101</f>
        <v>1</v>
      </c>
      <c r="G95" s="950"/>
    </row>
    <row r="96" spans="1:7" x14ac:dyDescent="0.2">
      <c r="A96" s="948">
        <v>1</v>
      </c>
      <c r="B96" s="948" t="s">
        <v>250</v>
      </c>
      <c r="C96" s="948" t="s">
        <v>248</v>
      </c>
      <c r="D96" s="948" t="s">
        <v>239</v>
      </c>
      <c r="E96" s="948" t="s">
        <v>60</v>
      </c>
      <c r="F96" s="952">
        <f>'Quarter 1'!$E$101</f>
        <v>41</v>
      </c>
      <c r="G96" s="950"/>
    </row>
    <row r="97" spans="1:7" x14ac:dyDescent="0.2">
      <c r="A97" s="948">
        <v>1</v>
      </c>
      <c r="B97" s="948" t="s">
        <v>250</v>
      </c>
      <c r="C97" s="948" t="s">
        <v>248</v>
      </c>
      <c r="D97" s="948" t="s">
        <v>239</v>
      </c>
      <c r="E97" s="948" t="s">
        <v>61</v>
      </c>
      <c r="F97" s="952">
        <f>'Quarter 1'!$F$101</f>
        <v>26</v>
      </c>
      <c r="G97" s="950"/>
    </row>
    <row r="98" spans="1:7" x14ac:dyDescent="0.2">
      <c r="A98" s="948">
        <v>1</v>
      </c>
      <c r="B98" s="948" t="s">
        <v>250</v>
      </c>
      <c r="C98" s="948" t="s">
        <v>248</v>
      </c>
      <c r="D98" s="948" t="s">
        <v>239</v>
      </c>
      <c r="E98" s="948" t="s">
        <v>62</v>
      </c>
      <c r="F98" s="952">
        <f>'Quarter 1'!$G$101</f>
        <v>41</v>
      </c>
      <c r="G98" s="950"/>
    </row>
    <row r="99" spans="1:7" x14ac:dyDescent="0.2">
      <c r="A99" s="948">
        <v>1</v>
      </c>
      <c r="B99" s="948" t="s">
        <v>250</v>
      </c>
      <c r="C99" s="948" t="s">
        <v>248</v>
      </c>
      <c r="D99" s="948" t="s">
        <v>239</v>
      </c>
      <c r="E99" s="948" t="s">
        <v>63</v>
      </c>
      <c r="F99" s="952">
        <f>'Quarter 1'!$H$101</f>
        <v>23</v>
      </c>
      <c r="G99" s="950"/>
    </row>
    <row r="100" spans="1:7" x14ac:dyDescent="0.2">
      <c r="A100" s="948">
        <v>1</v>
      </c>
      <c r="B100" s="948" t="s">
        <v>250</v>
      </c>
      <c r="C100" s="948" t="s">
        <v>248</v>
      </c>
      <c r="D100" s="948" t="s">
        <v>249</v>
      </c>
      <c r="E100" s="948" t="s">
        <v>59</v>
      </c>
      <c r="F100" s="952">
        <f>'Quarter 1'!$D$102</f>
        <v>0</v>
      </c>
      <c r="G100" s="950"/>
    </row>
    <row r="101" spans="1:7" x14ac:dyDescent="0.2">
      <c r="A101" s="948">
        <v>1</v>
      </c>
      <c r="B101" s="948" t="s">
        <v>250</v>
      </c>
      <c r="C101" s="948" t="s">
        <v>248</v>
      </c>
      <c r="D101" s="948" t="s">
        <v>249</v>
      </c>
      <c r="E101" s="948" t="s">
        <v>60</v>
      </c>
      <c r="F101" s="952">
        <f>'Quarter 1'!$E$102</f>
        <v>11</v>
      </c>
      <c r="G101" s="950"/>
    </row>
    <row r="102" spans="1:7" x14ac:dyDescent="0.2">
      <c r="A102" s="948">
        <v>1</v>
      </c>
      <c r="B102" s="948" t="s">
        <v>250</v>
      </c>
      <c r="C102" s="948" t="s">
        <v>248</v>
      </c>
      <c r="D102" s="948" t="s">
        <v>249</v>
      </c>
      <c r="E102" s="948" t="s">
        <v>61</v>
      </c>
      <c r="F102" s="952">
        <f>'Quarter 1'!$F$102</f>
        <v>12</v>
      </c>
      <c r="G102" s="950"/>
    </row>
    <row r="103" spans="1:7" x14ac:dyDescent="0.2">
      <c r="A103" s="948">
        <v>1</v>
      </c>
      <c r="B103" s="948" t="s">
        <v>250</v>
      </c>
      <c r="C103" s="948" t="s">
        <v>248</v>
      </c>
      <c r="D103" s="948" t="s">
        <v>249</v>
      </c>
      <c r="E103" s="948" t="s">
        <v>62</v>
      </c>
      <c r="F103" s="952">
        <f>'Quarter 1'!$G$102</f>
        <v>22</v>
      </c>
      <c r="G103" s="950"/>
    </row>
    <row r="104" spans="1:7" x14ac:dyDescent="0.2">
      <c r="A104" s="948">
        <v>1</v>
      </c>
      <c r="B104" s="948" t="s">
        <v>250</v>
      </c>
      <c r="C104" s="948" t="s">
        <v>248</v>
      </c>
      <c r="D104" s="948" t="s">
        <v>249</v>
      </c>
      <c r="E104" s="948" t="s">
        <v>63</v>
      </c>
      <c r="F104" s="952">
        <f>'Quarter 1'!$H$102</f>
        <v>14</v>
      </c>
      <c r="G104" s="950"/>
    </row>
    <row r="105" spans="1:7" x14ac:dyDescent="0.2">
      <c r="A105" s="948">
        <v>1</v>
      </c>
      <c r="B105" s="948" t="s">
        <v>250</v>
      </c>
      <c r="C105" s="948" t="s">
        <v>248</v>
      </c>
      <c r="D105" s="948" t="s">
        <v>251</v>
      </c>
      <c r="E105" s="948" t="s">
        <v>59</v>
      </c>
      <c r="F105" s="952">
        <f>'Quarter 1'!$D$103</f>
        <v>0</v>
      </c>
      <c r="G105" s="950"/>
    </row>
    <row r="106" spans="1:7" x14ac:dyDescent="0.2">
      <c r="A106" s="948">
        <v>1</v>
      </c>
      <c r="B106" s="948" t="s">
        <v>250</v>
      </c>
      <c r="C106" s="948" t="s">
        <v>248</v>
      </c>
      <c r="D106" s="948" t="s">
        <v>251</v>
      </c>
      <c r="E106" s="948" t="s">
        <v>60</v>
      </c>
      <c r="F106" s="952">
        <f>'Quarter 1'!$E$103</f>
        <v>5</v>
      </c>
      <c r="G106" s="950"/>
    </row>
    <row r="107" spans="1:7" x14ac:dyDescent="0.2">
      <c r="A107" s="948">
        <v>1</v>
      </c>
      <c r="B107" s="948" t="s">
        <v>250</v>
      </c>
      <c r="C107" s="948" t="s">
        <v>248</v>
      </c>
      <c r="D107" s="948" t="s">
        <v>251</v>
      </c>
      <c r="E107" s="948" t="s">
        <v>61</v>
      </c>
      <c r="F107" s="952">
        <f>'Quarter 1'!$F$103</f>
        <v>3</v>
      </c>
      <c r="G107" s="950"/>
    </row>
    <row r="108" spans="1:7" x14ac:dyDescent="0.2">
      <c r="A108" s="948">
        <v>1</v>
      </c>
      <c r="B108" s="948" t="s">
        <v>250</v>
      </c>
      <c r="C108" s="948" t="s">
        <v>248</v>
      </c>
      <c r="D108" s="948" t="s">
        <v>251</v>
      </c>
      <c r="E108" s="948" t="s">
        <v>62</v>
      </c>
      <c r="F108" s="952">
        <f>'Quarter 1'!$G$103</f>
        <v>9</v>
      </c>
      <c r="G108" s="950"/>
    </row>
    <row r="109" spans="1:7" x14ac:dyDescent="0.2">
      <c r="A109" s="948">
        <v>1</v>
      </c>
      <c r="B109" s="948" t="s">
        <v>250</v>
      </c>
      <c r="C109" s="948" t="s">
        <v>248</v>
      </c>
      <c r="D109" s="948" t="s">
        <v>251</v>
      </c>
      <c r="E109" s="948" t="s">
        <v>63</v>
      </c>
      <c r="F109" s="952">
        <f>'Quarter 1'!$H$103</f>
        <v>4</v>
      </c>
      <c r="G109" s="950"/>
    </row>
    <row r="110" spans="1:7" x14ac:dyDescent="0.2">
      <c r="A110" s="948">
        <v>1</v>
      </c>
      <c r="B110" s="948" t="s">
        <v>250</v>
      </c>
      <c r="C110" s="948" t="s">
        <v>248</v>
      </c>
      <c r="D110" s="948" t="s">
        <v>252</v>
      </c>
      <c r="E110" s="948" t="s">
        <v>59</v>
      </c>
      <c r="F110" s="952">
        <f>'Quarter 1'!$D$104</f>
        <v>1</v>
      </c>
      <c r="G110" s="950"/>
    </row>
    <row r="111" spans="1:7" x14ac:dyDescent="0.2">
      <c r="A111" s="948">
        <v>1</v>
      </c>
      <c r="B111" s="948" t="s">
        <v>250</v>
      </c>
      <c r="C111" s="948" t="s">
        <v>248</v>
      </c>
      <c r="D111" s="948" t="s">
        <v>252</v>
      </c>
      <c r="E111" s="948" t="s">
        <v>60</v>
      </c>
      <c r="F111" s="952">
        <f>'Quarter 1'!$E$104</f>
        <v>25</v>
      </c>
      <c r="G111" s="950"/>
    </row>
    <row r="112" spans="1:7" x14ac:dyDescent="0.2">
      <c r="A112" s="948">
        <v>1</v>
      </c>
      <c r="B112" s="948" t="s">
        <v>250</v>
      </c>
      <c r="C112" s="948" t="s">
        <v>248</v>
      </c>
      <c r="D112" s="948" t="s">
        <v>252</v>
      </c>
      <c r="E112" s="948" t="s">
        <v>61</v>
      </c>
      <c r="F112" s="952">
        <f>'Quarter 1'!$F$104</f>
        <v>11</v>
      </c>
      <c r="G112" s="950"/>
    </row>
    <row r="113" spans="1:7" x14ac:dyDescent="0.2">
      <c r="A113" s="948">
        <v>1</v>
      </c>
      <c r="B113" s="948" t="s">
        <v>250</v>
      </c>
      <c r="C113" s="948" t="s">
        <v>248</v>
      </c>
      <c r="D113" s="948" t="s">
        <v>252</v>
      </c>
      <c r="E113" s="948" t="s">
        <v>62</v>
      </c>
      <c r="F113" s="952">
        <f>'Quarter 1'!$G$104</f>
        <v>10</v>
      </c>
      <c r="G113" s="950"/>
    </row>
    <row r="114" spans="1:7" x14ac:dyDescent="0.2">
      <c r="A114" s="948">
        <v>1</v>
      </c>
      <c r="B114" s="948" t="s">
        <v>250</v>
      </c>
      <c r="C114" s="948" t="s">
        <v>248</v>
      </c>
      <c r="D114" s="948" t="s">
        <v>252</v>
      </c>
      <c r="E114" s="948" t="s">
        <v>63</v>
      </c>
      <c r="F114" s="952">
        <f>'Quarter 1'!$H$104</f>
        <v>5</v>
      </c>
      <c r="G114" s="950"/>
    </row>
    <row r="115" spans="1:7" x14ac:dyDescent="0.2">
      <c r="A115" s="948">
        <v>1</v>
      </c>
      <c r="B115" s="948" t="s">
        <v>250</v>
      </c>
      <c r="C115" s="948" t="s">
        <v>248</v>
      </c>
      <c r="D115" s="948" t="s">
        <v>253</v>
      </c>
      <c r="E115" s="948" t="s">
        <v>59</v>
      </c>
      <c r="F115" s="952">
        <f>'Quarter 1'!$D$106</f>
        <v>0</v>
      </c>
      <c r="G115" s="950"/>
    </row>
    <row r="116" spans="1:7" x14ac:dyDescent="0.2">
      <c r="A116" s="948">
        <v>1</v>
      </c>
      <c r="B116" s="948" t="s">
        <v>250</v>
      </c>
      <c r="C116" s="948" t="s">
        <v>248</v>
      </c>
      <c r="D116" s="948" t="s">
        <v>253</v>
      </c>
      <c r="E116" s="948" t="s">
        <v>60</v>
      </c>
      <c r="F116" s="952">
        <f>'Quarter 1'!$E$106</f>
        <v>0</v>
      </c>
      <c r="G116" s="950"/>
    </row>
    <row r="117" spans="1:7" x14ac:dyDescent="0.2">
      <c r="A117" s="948">
        <v>1</v>
      </c>
      <c r="B117" s="948" t="s">
        <v>250</v>
      </c>
      <c r="C117" s="948" t="s">
        <v>248</v>
      </c>
      <c r="D117" s="948" t="s">
        <v>253</v>
      </c>
      <c r="E117" s="948" t="s">
        <v>61</v>
      </c>
      <c r="F117" s="952">
        <f>'Quarter 1'!$F$106</f>
        <v>0</v>
      </c>
      <c r="G117" s="950"/>
    </row>
    <row r="118" spans="1:7" x14ac:dyDescent="0.2">
      <c r="A118" s="948">
        <v>1</v>
      </c>
      <c r="B118" s="948" t="s">
        <v>250</v>
      </c>
      <c r="C118" s="948" t="s">
        <v>248</v>
      </c>
      <c r="D118" s="948" t="s">
        <v>253</v>
      </c>
      <c r="E118" s="948" t="s">
        <v>62</v>
      </c>
      <c r="F118" s="952">
        <f>'Quarter 1'!$G$106</f>
        <v>0</v>
      </c>
      <c r="G118" s="950"/>
    </row>
    <row r="119" spans="1:7" x14ac:dyDescent="0.2">
      <c r="A119" s="948">
        <v>1</v>
      </c>
      <c r="B119" s="948" t="s">
        <v>250</v>
      </c>
      <c r="C119" s="948" t="s">
        <v>248</v>
      </c>
      <c r="D119" s="948" t="s">
        <v>253</v>
      </c>
      <c r="E119" s="948" t="s">
        <v>63</v>
      </c>
      <c r="F119" s="952">
        <f>'Quarter 1'!$H$106</f>
        <v>0</v>
      </c>
      <c r="G119" s="950"/>
    </row>
    <row r="120" spans="1:7" x14ac:dyDescent="0.2">
      <c r="A120" s="948">
        <v>1</v>
      </c>
      <c r="B120" s="948" t="s">
        <v>254</v>
      </c>
      <c r="C120" s="948" t="s">
        <v>248</v>
      </c>
      <c r="D120" s="948" t="s">
        <v>239</v>
      </c>
      <c r="E120" s="948" t="s">
        <v>255</v>
      </c>
      <c r="F120" s="952">
        <f>'Quarter 1'!C$118</f>
        <v>29</v>
      </c>
      <c r="G120" s="950"/>
    </row>
    <row r="121" spans="1:7" x14ac:dyDescent="0.2">
      <c r="A121" s="948">
        <v>1</v>
      </c>
      <c r="B121" s="948" t="s">
        <v>254</v>
      </c>
      <c r="C121" s="948" t="s">
        <v>248</v>
      </c>
      <c r="D121" s="948" t="s">
        <v>249</v>
      </c>
      <c r="E121" s="948" t="s">
        <v>255</v>
      </c>
      <c r="F121" s="952">
        <f>'Quarter 1'!C$119</f>
        <v>7</v>
      </c>
      <c r="G121" s="950"/>
    </row>
    <row r="122" spans="1:7" x14ac:dyDescent="0.2">
      <c r="A122" s="948">
        <v>1</v>
      </c>
      <c r="B122" s="948" t="s">
        <v>254</v>
      </c>
      <c r="C122" s="948" t="s">
        <v>248</v>
      </c>
      <c r="D122" s="948" t="s">
        <v>251</v>
      </c>
      <c r="E122" s="948" t="s">
        <v>255</v>
      </c>
      <c r="F122" s="952">
        <f>'Quarter 1'!C$120</f>
        <v>4</v>
      </c>
      <c r="G122" s="950"/>
    </row>
    <row r="123" spans="1:7" x14ac:dyDescent="0.2">
      <c r="A123" s="948">
        <v>1</v>
      </c>
      <c r="B123" s="948" t="s">
        <v>254</v>
      </c>
      <c r="C123" s="948" t="s">
        <v>248</v>
      </c>
      <c r="D123" s="948" t="s">
        <v>252</v>
      </c>
      <c r="E123" s="948" t="s">
        <v>255</v>
      </c>
      <c r="F123" s="952">
        <f>'Quarter 1'!C$121</f>
        <v>18</v>
      </c>
      <c r="G123" s="950"/>
    </row>
    <row r="124" spans="1:7" x14ac:dyDescent="0.2">
      <c r="A124" s="948">
        <v>1</v>
      </c>
      <c r="B124" s="948" t="s">
        <v>254</v>
      </c>
      <c r="C124" s="948" t="s">
        <v>248</v>
      </c>
      <c r="D124" s="948" t="s">
        <v>253</v>
      </c>
      <c r="E124" s="948" t="s">
        <v>255</v>
      </c>
      <c r="F124" s="952">
        <f>'Quarter 1'!C$123</f>
        <v>0</v>
      </c>
      <c r="G124" s="950"/>
    </row>
    <row r="125" spans="1:7" x14ac:dyDescent="0.2">
      <c r="A125" s="948">
        <v>1</v>
      </c>
      <c r="B125" s="948" t="s">
        <v>256</v>
      </c>
      <c r="C125" s="948" t="s">
        <v>257</v>
      </c>
      <c r="D125" s="948" t="s">
        <v>239</v>
      </c>
      <c r="E125" s="948" t="s">
        <v>258</v>
      </c>
      <c r="F125" s="952">
        <f>'Quarter 1'!C$135</f>
        <v>129</v>
      </c>
      <c r="G125" s="950"/>
    </row>
    <row r="126" spans="1:7" x14ac:dyDescent="0.2">
      <c r="A126" s="948">
        <v>1</v>
      </c>
      <c r="B126" s="948" t="s">
        <v>256</v>
      </c>
      <c r="C126" s="948" t="s">
        <v>257</v>
      </c>
      <c r="D126" s="948" t="s">
        <v>249</v>
      </c>
      <c r="E126" s="948" t="s">
        <v>258</v>
      </c>
      <c r="F126" s="952">
        <f>'Quarter 1'!D$135</f>
        <v>60</v>
      </c>
      <c r="G126" s="950"/>
    </row>
    <row r="127" spans="1:7" x14ac:dyDescent="0.2">
      <c r="A127" s="948">
        <v>1</v>
      </c>
      <c r="B127" s="948" t="s">
        <v>259</v>
      </c>
      <c r="C127" s="948" t="s">
        <v>257</v>
      </c>
      <c r="D127" s="948" t="s">
        <v>239</v>
      </c>
      <c r="E127" s="948" t="s">
        <v>260</v>
      </c>
      <c r="F127" s="952">
        <f>'Quarter 1'!C$146</f>
        <v>2</v>
      </c>
      <c r="G127" s="950"/>
    </row>
    <row r="128" spans="1:7" x14ac:dyDescent="0.2">
      <c r="A128" s="948">
        <v>1</v>
      </c>
      <c r="B128" s="948" t="s">
        <v>259</v>
      </c>
      <c r="C128" s="948" t="s">
        <v>257</v>
      </c>
      <c r="D128" s="948" t="s">
        <v>239</v>
      </c>
      <c r="E128" s="948" t="s">
        <v>261</v>
      </c>
      <c r="F128" s="952">
        <f>'Quarter 1'!C$147</f>
        <v>22</v>
      </c>
      <c r="G128" s="950"/>
    </row>
    <row r="129" spans="1:7" x14ac:dyDescent="0.2">
      <c r="A129" s="948">
        <v>1</v>
      </c>
      <c r="B129" s="948" t="s">
        <v>259</v>
      </c>
      <c r="C129" s="948" t="s">
        <v>257</v>
      </c>
      <c r="D129" s="948" t="s">
        <v>239</v>
      </c>
      <c r="E129" s="948" t="s">
        <v>262</v>
      </c>
      <c r="F129" s="952">
        <f>'Quarter 1'!C$148</f>
        <v>25</v>
      </c>
      <c r="G129" s="950"/>
    </row>
    <row r="130" spans="1:7" x14ac:dyDescent="0.2">
      <c r="A130" s="948">
        <v>1</v>
      </c>
      <c r="B130" s="948" t="s">
        <v>259</v>
      </c>
      <c r="C130" s="948" t="s">
        <v>257</v>
      </c>
      <c r="D130" s="948" t="s">
        <v>239</v>
      </c>
      <c r="E130" s="948" t="s">
        <v>263</v>
      </c>
      <c r="F130" s="952">
        <f>'Quarter 1'!C$149</f>
        <v>39</v>
      </c>
      <c r="G130" s="950"/>
    </row>
    <row r="131" spans="1:7" x14ac:dyDescent="0.2">
      <c r="A131" s="948">
        <v>1</v>
      </c>
      <c r="B131" s="948" t="s">
        <v>259</v>
      </c>
      <c r="C131" s="948" t="s">
        <v>257</v>
      </c>
      <c r="D131" s="948" t="s">
        <v>239</v>
      </c>
      <c r="E131" s="948" t="s">
        <v>264</v>
      </c>
      <c r="F131" s="952">
        <f>'Quarter 1'!C$150</f>
        <v>10</v>
      </c>
      <c r="G131" s="950"/>
    </row>
    <row r="132" spans="1:7" x14ac:dyDescent="0.2">
      <c r="A132" s="948">
        <v>1</v>
      </c>
      <c r="B132" s="948" t="s">
        <v>259</v>
      </c>
      <c r="C132" s="948" t="s">
        <v>257</v>
      </c>
      <c r="D132" s="948" t="s">
        <v>239</v>
      </c>
      <c r="E132" s="948" t="s">
        <v>265</v>
      </c>
      <c r="F132" s="952">
        <f>'Quarter 1'!C$151</f>
        <v>16</v>
      </c>
      <c r="G132" s="950"/>
    </row>
    <row r="133" spans="1:7" x14ac:dyDescent="0.2">
      <c r="A133" s="948">
        <v>1</v>
      </c>
      <c r="B133" s="948" t="s">
        <v>259</v>
      </c>
      <c r="C133" s="948" t="s">
        <v>257</v>
      </c>
      <c r="D133" s="948" t="s">
        <v>239</v>
      </c>
      <c r="E133" s="948" t="s">
        <v>266</v>
      </c>
      <c r="F133" s="952">
        <f>'Quarter 1'!C$152</f>
        <v>15</v>
      </c>
      <c r="G133" s="950"/>
    </row>
    <row r="134" spans="1:7" x14ac:dyDescent="0.2">
      <c r="A134" s="948">
        <v>1</v>
      </c>
      <c r="B134" s="948" t="s">
        <v>259</v>
      </c>
      <c r="C134" s="948" t="s">
        <v>257</v>
      </c>
      <c r="D134" s="948" t="s">
        <v>239</v>
      </c>
      <c r="E134" s="948" t="s">
        <v>267</v>
      </c>
      <c r="F134" s="952">
        <f>'Quarter 1'!C$153</f>
        <v>59</v>
      </c>
      <c r="G134" s="950"/>
    </row>
    <row r="135" spans="1:7" x14ac:dyDescent="0.2">
      <c r="A135" s="948">
        <v>1</v>
      </c>
      <c r="B135" s="948" t="s">
        <v>259</v>
      </c>
      <c r="C135" s="948" t="s">
        <v>257</v>
      </c>
      <c r="D135" s="948" t="s">
        <v>239</v>
      </c>
      <c r="E135" s="948" t="s">
        <v>268</v>
      </c>
      <c r="F135" s="952">
        <f>'Quarter 1'!C$154</f>
        <v>0</v>
      </c>
      <c r="G135" s="950"/>
    </row>
    <row r="136" spans="1:7" x14ac:dyDescent="0.2">
      <c r="A136" s="948">
        <v>1</v>
      </c>
      <c r="B136" s="948" t="s">
        <v>259</v>
      </c>
      <c r="C136" s="948" t="s">
        <v>257</v>
      </c>
      <c r="D136" s="948" t="s">
        <v>239</v>
      </c>
      <c r="E136" s="948" t="s">
        <v>108</v>
      </c>
      <c r="F136" s="952">
        <f>'Quarter 1'!C$155</f>
        <v>27</v>
      </c>
      <c r="G136" s="950"/>
    </row>
    <row r="137" spans="1:7" x14ac:dyDescent="0.2">
      <c r="A137" s="948">
        <v>1</v>
      </c>
      <c r="B137" s="948" t="s">
        <v>259</v>
      </c>
      <c r="C137" s="948" t="s">
        <v>257</v>
      </c>
      <c r="D137" s="948" t="s">
        <v>249</v>
      </c>
      <c r="E137" s="948" t="s">
        <v>260</v>
      </c>
      <c r="F137" s="952">
        <f>'Quarter 1'!D$146</f>
        <v>1</v>
      </c>
      <c r="G137" s="950"/>
    </row>
    <row r="138" spans="1:7" x14ac:dyDescent="0.2">
      <c r="A138" s="948">
        <v>1</v>
      </c>
      <c r="B138" s="948" t="s">
        <v>259</v>
      </c>
      <c r="C138" s="948" t="s">
        <v>257</v>
      </c>
      <c r="D138" s="948" t="s">
        <v>249</v>
      </c>
      <c r="E138" s="948" t="s">
        <v>261</v>
      </c>
      <c r="F138" s="952">
        <f>'Quarter 1'!D$147</f>
        <v>8</v>
      </c>
      <c r="G138" s="950"/>
    </row>
    <row r="139" spans="1:7" x14ac:dyDescent="0.2">
      <c r="A139" s="948">
        <v>1</v>
      </c>
      <c r="B139" s="948" t="s">
        <v>259</v>
      </c>
      <c r="C139" s="948" t="s">
        <v>257</v>
      </c>
      <c r="D139" s="948" t="s">
        <v>249</v>
      </c>
      <c r="E139" s="948" t="s">
        <v>262</v>
      </c>
      <c r="F139" s="952">
        <f>'Quarter 1'!D$148</f>
        <v>13</v>
      </c>
      <c r="G139" s="950"/>
    </row>
    <row r="140" spans="1:7" x14ac:dyDescent="0.2">
      <c r="A140" s="948">
        <v>1</v>
      </c>
      <c r="B140" s="948" t="s">
        <v>259</v>
      </c>
      <c r="C140" s="948" t="s">
        <v>257</v>
      </c>
      <c r="D140" s="948" t="s">
        <v>249</v>
      </c>
      <c r="E140" s="948" t="s">
        <v>263</v>
      </c>
      <c r="F140" s="952">
        <f>'Quarter 1'!D$149</f>
        <v>20</v>
      </c>
      <c r="G140" s="950"/>
    </row>
    <row r="141" spans="1:7" x14ac:dyDescent="0.2">
      <c r="A141" s="948">
        <v>1</v>
      </c>
      <c r="B141" s="948" t="s">
        <v>259</v>
      </c>
      <c r="C141" s="948" t="s">
        <v>257</v>
      </c>
      <c r="D141" s="948" t="s">
        <v>249</v>
      </c>
      <c r="E141" s="948" t="s">
        <v>264</v>
      </c>
      <c r="F141" s="952">
        <f>'Quarter 1'!D$150</f>
        <v>7</v>
      </c>
      <c r="G141" s="950"/>
    </row>
    <row r="142" spans="1:7" x14ac:dyDescent="0.2">
      <c r="A142" s="948">
        <v>1</v>
      </c>
      <c r="B142" s="948" t="s">
        <v>259</v>
      </c>
      <c r="C142" s="948" t="s">
        <v>257</v>
      </c>
      <c r="D142" s="948" t="s">
        <v>249</v>
      </c>
      <c r="E142" s="948" t="s">
        <v>265</v>
      </c>
      <c r="F142" s="952">
        <f>'Quarter 1'!D$151</f>
        <v>10</v>
      </c>
      <c r="G142" s="950"/>
    </row>
    <row r="143" spans="1:7" x14ac:dyDescent="0.2">
      <c r="A143" s="948">
        <v>1</v>
      </c>
      <c r="B143" s="948" t="s">
        <v>259</v>
      </c>
      <c r="C143" s="948" t="s">
        <v>257</v>
      </c>
      <c r="D143" s="948" t="s">
        <v>249</v>
      </c>
      <c r="E143" s="948" t="s">
        <v>266</v>
      </c>
      <c r="F143" s="952">
        <f>'Quarter 1'!D$152</f>
        <v>10</v>
      </c>
      <c r="G143" s="950"/>
    </row>
    <row r="144" spans="1:7" x14ac:dyDescent="0.2">
      <c r="A144" s="948">
        <v>1</v>
      </c>
      <c r="B144" s="948" t="s">
        <v>259</v>
      </c>
      <c r="C144" s="948" t="s">
        <v>257</v>
      </c>
      <c r="D144" s="948" t="s">
        <v>249</v>
      </c>
      <c r="E144" s="948" t="s">
        <v>267</v>
      </c>
      <c r="F144" s="952">
        <f>'Quarter 1'!D$153</f>
        <v>26</v>
      </c>
      <c r="G144" s="950"/>
    </row>
    <row r="145" spans="1:7" x14ac:dyDescent="0.2">
      <c r="A145" s="948">
        <v>1</v>
      </c>
      <c r="B145" s="948" t="s">
        <v>259</v>
      </c>
      <c r="C145" s="948" t="s">
        <v>257</v>
      </c>
      <c r="D145" s="948" t="s">
        <v>249</v>
      </c>
      <c r="E145" s="948" t="s">
        <v>268</v>
      </c>
      <c r="F145" s="952">
        <f>'Quarter 1'!D$154</f>
        <v>0</v>
      </c>
      <c r="G145" s="950"/>
    </row>
    <row r="146" spans="1:7" x14ac:dyDescent="0.2">
      <c r="A146" s="948">
        <v>1</v>
      </c>
      <c r="B146" s="948" t="s">
        <v>259</v>
      </c>
      <c r="C146" s="948" t="s">
        <v>257</v>
      </c>
      <c r="D146" s="948" t="s">
        <v>249</v>
      </c>
      <c r="E146" s="948" t="s">
        <v>108</v>
      </c>
      <c r="F146" s="952">
        <f>'Quarter 1'!D$155</f>
        <v>10</v>
      </c>
      <c r="G146" s="950"/>
    </row>
    <row r="147" spans="1:7" x14ac:dyDescent="0.2">
      <c r="A147" s="948">
        <v>1</v>
      </c>
      <c r="B147" s="948" t="s">
        <v>269</v>
      </c>
      <c r="C147" s="948" t="s">
        <v>257</v>
      </c>
      <c r="D147" s="948" t="s">
        <v>239</v>
      </c>
      <c r="E147" s="948" t="s">
        <v>270</v>
      </c>
      <c r="F147" s="952">
        <f>'Quarter 1'!C$173</f>
        <v>20</v>
      </c>
      <c r="G147" s="950"/>
    </row>
    <row r="148" spans="1:7" x14ac:dyDescent="0.2">
      <c r="A148" s="948">
        <v>1</v>
      </c>
      <c r="B148" s="948" t="s">
        <v>269</v>
      </c>
      <c r="C148" s="948" t="s">
        <v>257</v>
      </c>
      <c r="D148" s="948" t="s">
        <v>239</v>
      </c>
      <c r="E148" s="948" t="s">
        <v>271</v>
      </c>
      <c r="F148" s="952">
        <f>'Quarter 1'!C$174</f>
        <v>101</v>
      </c>
      <c r="G148" s="950"/>
    </row>
    <row r="149" spans="1:7" x14ac:dyDescent="0.2">
      <c r="A149" s="948">
        <v>1</v>
      </c>
      <c r="B149" s="948" t="s">
        <v>269</v>
      </c>
      <c r="C149" s="948" t="s">
        <v>257</v>
      </c>
      <c r="D149" s="948" t="s">
        <v>239</v>
      </c>
      <c r="E149" s="948" t="s">
        <v>272</v>
      </c>
      <c r="F149" s="952">
        <f>'Quarter 1'!C$175</f>
        <v>0</v>
      </c>
      <c r="G149" s="950"/>
    </row>
    <row r="150" spans="1:7" x14ac:dyDescent="0.2">
      <c r="A150" s="948">
        <v>1</v>
      </c>
      <c r="B150" s="948" t="s">
        <v>269</v>
      </c>
      <c r="C150" s="948" t="s">
        <v>257</v>
      </c>
      <c r="D150" s="948" t="s">
        <v>239</v>
      </c>
      <c r="E150" s="948" t="s">
        <v>273</v>
      </c>
      <c r="F150" s="952">
        <f>'Quarter 1'!C$176</f>
        <v>75</v>
      </c>
      <c r="G150" s="950"/>
    </row>
    <row r="151" spans="1:7" x14ac:dyDescent="0.2">
      <c r="A151" s="948">
        <v>1</v>
      </c>
      <c r="B151" s="948" t="s">
        <v>269</v>
      </c>
      <c r="C151" s="948" t="s">
        <v>257</v>
      </c>
      <c r="D151" s="948" t="s">
        <v>239</v>
      </c>
      <c r="E151" s="948" t="s">
        <v>274</v>
      </c>
      <c r="F151" s="952">
        <f>'Quarter 1'!C$177</f>
        <v>8</v>
      </c>
      <c r="G151" s="950"/>
    </row>
    <row r="152" spans="1:7" x14ac:dyDescent="0.2">
      <c r="A152" s="948">
        <v>1</v>
      </c>
      <c r="B152" s="948" t="s">
        <v>269</v>
      </c>
      <c r="C152" s="948" t="s">
        <v>257</v>
      </c>
      <c r="D152" s="948" t="s">
        <v>239</v>
      </c>
      <c r="E152" s="948" t="s">
        <v>275</v>
      </c>
      <c r="F152" s="952">
        <f>'Quarter 1'!C$178</f>
        <v>8</v>
      </c>
      <c r="G152" s="950"/>
    </row>
    <row r="153" spans="1:7" x14ac:dyDescent="0.2">
      <c r="A153" s="948">
        <v>1</v>
      </c>
      <c r="B153" s="948" t="s">
        <v>269</v>
      </c>
      <c r="C153" s="948" t="s">
        <v>257</v>
      </c>
      <c r="D153" s="948" t="s">
        <v>239</v>
      </c>
      <c r="E153" s="948" t="s">
        <v>276</v>
      </c>
      <c r="F153" s="952">
        <f>'Quarter 1'!C$179</f>
        <v>0</v>
      </c>
      <c r="G153" s="950"/>
    </row>
    <row r="154" spans="1:7" x14ac:dyDescent="0.2">
      <c r="A154" s="948">
        <v>1</v>
      </c>
      <c r="B154" s="948" t="s">
        <v>269</v>
      </c>
      <c r="C154" s="948" t="s">
        <v>257</v>
      </c>
      <c r="D154" s="948" t="s">
        <v>239</v>
      </c>
      <c r="E154" s="948" t="s">
        <v>277</v>
      </c>
      <c r="F154" s="952">
        <f>'Quarter 1'!C$180</f>
        <v>0</v>
      </c>
      <c r="G154" s="950"/>
    </row>
    <row r="155" spans="1:7" x14ac:dyDescent="0.2">
      <c r="A155" s="948">
        <v>1</v>
      </c>
      <c r="B155" s="948" t="s">
        <v>269</v>
      </c>
      <c r="C155" s="948" t="s">
        <v>257</v>
      </c>
      <c r="D155" s="948" t="s">
        <v>239</v>
      </c>
      <c r="E155" s="948" t="s">
        <v>278</v>
      </c>
      <c r="F155" s="952">
        <f>'Quarter 1'!C$181</f>
        <v>2</v>
      </c>
      <c r="G155" s="950"/>
    </row>
    <row r="156" spans="1:7" x14ac:dyDescent="0.2">
      <c r="A156" s="948">
        <v>1</v>
      </c>
      <c r="B156" s="948" t="s">
        <v>269</v>
      </c>
      <c r="C156" s="948" t="s">
        <v>257</v>
      </c>
      <c r="D156" s="948" t="s">
        <v>239</v>
      </c>
      <c r="E156" s="948" t="s">
        <v>252</v>
      </c>
      <c r="F156" s="952">
        <f>'Quarter 1'!C$182</f>
        <v>1</v>
      </c>
      <c r="G156" s="950"/>
    </row>
    <row r="157" spans="1:7" x14ac:dyDescent="0.2">
      <c r="A157" s="948">
        <v>1</v>
      </c>
      <c r="B157" s="948" t="s">
        <v>269</v>
      </c>
      <c r="C157" s="948" t="s">
        <v>257</v>
      </c>
      <c r="D157" s="948" t="s">
        <v>249</v>
      </c>
      <c r="E157" s="948" t="s">
        <v>270</v>
      </c>
      <c r="F157" s="952">
        <f>'Quarter 1'!D$173</f>
        <v>8</v>
      </c>
      <c r="G157" s="950"/>
    </row>
    <row r="158" spans="1:7" x14ac:dyDescent="0.2">
      <c r="A158" s="948">
        <v>1</v>
      </c>
      <c r="B158" s="948" t="s">
        <v>269</v>
      </c>
      <c r="C158" s="948" t="s">
        <v>257</v>
      </c>
      <c r="D158" s="948" t="s">
        <v>249</v>
      </c>
      <c r="E158" s="948" t="s">
        <v>271</v>
      </c>
      <c r="F158" s="952">
        <f>'Quarter 1'!D$174</f>
        <v>49</v>
      </c>
      <c r="G158" s="950"/>
    </row>
    <row r="159" spans="1:7" x14ac:dyDescent="0.2">
      <c r="A159" s="948">
        <v>1</v>
      </c>
      <c r="B159" s="948" t="s">
        <v>269</v>
      </c>
      <c r="C159" s="948" t="s">
        <v>257</v>
      </c>
      <c r="D159" s="948" t="s">
        <v>249</v>
      </c>
      <c r="E159" s="948" t="s">
        <v>272</v>
      </c>
      <c r="F159" s="952">
        <f>'Quarter 1'!D$175</f>
        <v>0</v>
      </c>
      <c r="G159" s="950"/>
    </row>
    <row r="160" spans="1:7" x14ac:dyDescent="0.2">
      <c r="A160" s="948">
        <v>1</v>
      </c>
      <c r="B160" s="948" t="s">
        <v>269</v>
      </c>
      <c r="C160" s="948" t="s">
        <v>257</v>
      </c>
      <c r="D160" s="948" t="s">
        <v>249</v>
      </c>
      <c r="E160" s="948" t="s">
        <v>273</v>
      </c>
      <c r="F160" s="952">
        <f>'Quarter 1'!D$176</f>
        <v>39</v>
      </c>
      <c r="G160" s="950"/>
    </row>
    <row r="161" spans="1:7" x14ac:dyDescent="0.2">
      <c r="A161" s="948">
        <v>1</v>
      </c>
      <c r="B161" s="948" t="s">
        <v>269</v>
      </c>
      <c r="C161" s="948" t="s">
        <v>257</v>
      </c>
      <c r="D161" s="948" t="s">
        <v>249</v>
      </c>
      <c r="E161" s="948" t="s">
        <v>274</v>
      </c>
      <c r="F161" s="952">
        <f>'Quarter 1'!D$177</f>
        <v>3</v>
      </c>
      <c r="G161" s="950"/>
    </row>
    <row r="162" spans="1:7" x14ac:dyDescent="0.2">
      <c r="A162" s="948">
        <v>1</v>
      </c>
      <c r="B162" s="948" t="s">
        <v>269</v>
      </c>
      <c r="C162" s="948" t="s">
        <v>257</v>
      </c>
      <c r="D162" s="948" t="s">
        <v>249</v>
      </c>
      <c r="E162" s="948" t="s">
        <v>275</v>
      </c>
      <c r="F162" s="952">
        <f>'Quarter 1'!D$178</f>
        <v>6</v>
      </c>
      <c r="G162" s="950"/>
    </row>
    <row r="163" spans="1:7" x14ac:dyDescent="0.2">
      <c r="A163" s="948">
        <v>1</v>
      </c>
      <c r="B163" s="948" t="s">
        <v>269</v>
      </c>
      <c r="C163" s="948" t="s">
        <v>257</v>
      </c>
      <c r="D163" s="948" t="s">
        <v>249</v>
      </c>
      <c r="E163" s="948" t="s">
        <v>276</v>
      </c>
      <c r="F163" s="952">
        <f>'Quarter 1'!D$179</f>
        <v>0</v>
      </c>
      <c r="G163" s="950"/>
    </row>
    <row r="164" spans="1:7" x14ac:dyDescent="0.2">
      <c r="A164" s="948">
        <v>1</v>
      </c>
      <c r="B164" s="948" t="s">
        <v>269</v>
      </c>
      <c r="C164" s="948" t="s">
        <v>257</v>
      </c>
      <c r="D164" s="948" t="s">
        <v>249</v>
      </c>
      <c r="E164" s="948" t="s">
        <v>277</v>
      </c>
      <c r="F164" s="952">
        <f>'Quarter 1'!D$180</f>
        <v>0</v>
      </c>
      <c r="G164" s="950"/>
    </row>
    <row r="165" spans="1:7" x14ac:dyDescent="0.2">
      <c r="A165" s="948">
        <v>1</v>
      </c>
      <c r="B165" s="948" t="s">
        <v>269</v>
      </c>
      <c r="C165" s="948" t="s">
        <v>257</v>
      </c>
      <c r="D165" s="948" t="s">
        <v>249</v>
      </c>
      <c r="E165" s="948" t="s">
        <v>278</v>
      </c>
      <c r="F165" s="952">
        <f>'Quarter 1'!D$181</f>
        <v>0</v>
      </c>
      <c r="G165" s="950"/>
    </row>
    <row r="166" spans="1:7" x14ac:dyDescent="0.2">
      <c r="A166" s="948">
        <v>1</v>
      </c>
      <c r="B166" s="948" t="s">
        <v>269</v>
      </c>
      <c r="C166" s="948" t="s">
        <v>257</v>
      </c>
      <c r="D166" s="948" t="s">
        <v>249</v>
      </c>
      <c r="E166" s="948" t="s">
        <v>252</v>
      </c>
      <c r="F166" s="952">
        <f>'Quarter 1'!D$182</f>
        <v>0</v>
      </c>
      <c r="G166" s="950"/>
    </row>
    <row r="167" spans="1:7" x14ac:dyDescent="0.2">
      <c r="A167" s="948">
        <v>1</v>
      </c>
      <c r="B167" s="948" t="s">
        <v>279</v>
      </c>
      <c r="C167" s="948" t="s">
        <v>257</v>
      </c>
      <c r="D167" s="948" t="s">
        <v>239</v>
      </c>
      <c r="E167" s="948" t="s">
        <v>280</v>
      </c>
      <c r="F167" s="952">
        <f>'Quarter 1'!D$196</f>
        <v>0</v>
      </c>
      <c r="G167" s="950"/>
    </row>
    <row r="168" spans="1:7" x14ac:dyDescent="0.2">
      <c r="A168" s="948">
        <v>1</v>
      </c>
      <c r="B168" s="948" t="s">
        <v>279</v>
      </c>
      <c r="C168" s="948" t="s">
        <v>257</v>
      </c>
      <c r="D168" s="948" t="s">
        <v>239</v>
      </c>
      <c r="E168" s="948" t="s">
        <v>281</v>
      </c>
      <c r="F168" s="952">
        <f>'Quarter 1'!D$197</f>
        <v>0</v>
      </c>
      <c r="G168" s="950"/>
    </row>
    <row r="169" spans="1:7" x14ac:dyDescent="0.2">
      <c r="A169" s="948">
        <v>1</v>
      </c>
      <c r="B169" s="948" t="s">
        <v>279</v>
      </c>
      <c r="C169" s="948" t="s">
        <v>257</v>
      </c>
      <c r="D169" s="948" t="s">
        <v>239</v>
      </c>
      <c r="E169" s="948" t="s">
        <v>282</v>
      </c>
      <c r="F169" s="952">
        <f>'Quarter 1'!D$198</f>
        <v>2</v>
      </c>
      <c r="G169" s="950"/>
    </row>
    <row r="170" spans="1:7" x14ac:dyDescent="0.2">
      <c r="A170" s="948">
        <v>1</v>
      </c>
      <c r="B170" s="948" t="s">
        <v>279</v>
      </c>
      <c r="C170" s="948" t="s">
        <v>257</v>
      </c>
      <c r="D170" s="948" t="s">
        <v>239</v>
      </c>
      <c r="E170" s="948" t="s">
        <v>283</v>
      </c>
      <c r="F170" s="952">
        <f>'Quarter 1'!D$199</f>
        <v>141</v>
      </c>
      <c r="G170" s="950"/>
    </row>
    <row r="171" spans="1:7" x14ac:dyDescent="0.2">
      <c r="A171" s="948">
        <v>1</v>
      </c>
      <c r="B171" s="948" t="s">
        <v>279</v>
      </c>
      <c r="C171" s="948" t="s">
        <v>257</v>
      </c>
      <c r="D171" s="948" t="s">
        <v>239</v>
      </c>
      <c r="E171" s="948" t="s">
        <v>284</v>
      </c>
      <c r="F171" s="952">
        <f>'Quarter 1'!D$200</f>
        <v>0</v>
      </c>
      <c r="G171" s="950"/>
    </row>
    <row r="172" spans="1:7" x14ac:dyDescent="0.2">
      <c r="A172" s="948">
        <v>1</v>
      </c>
      <c r="B172" s="948" t="s">
        <v>279</v>
      </c>
      <c r="C172" s="948" t="s">
        <v>257</v>
      </c>
      <c r="D172" s="948" t="s">
        <v>239</v>
      </c>
      <c r="E172" s="948" t="s">
        <v>285</v>
      </c>
      <c r="F172" s="952">
        <f>'Quarter 1'!D$201</f>
        <v>72</v>
      </c>
      <c r="G172" s="950"/>
    </row>
    <row r="173" spans="1:7" x14ac:dyDescent="0.2">
      <c r="A173" s="948">
        <v>1</v>
      </c>
      <c r="B173" s="948" t="s">
        <v>279</v>
      </c>
      <c r="C173" s="948" t="s">
        <v>257</v>
      </c>
      <c r="D173" s="948" t="s">
        <v>239</v>
      </c>
      <c r="E173" s="948" t="s">
        <v>286</v>
      </c>
      <c r="F173" s="952">
        <f>'Quarter 1'!D$204</f>
        <v>0</v>
      </c>
      <c r="G173" s="950"/>
    </row>
    <row r="174" spans="1:7" x14ac:dyDescent="0.2">
      <c r="A174" s="948">
        <v>1</v>
      </c>
      <c r="B174" s="948" t="s">
        <v>279</v>
      </c>
      <c r="C174" s="948" t="s">
        <v>257</v>
      </c>
      <c r="D174" s="948" t="s">
        <v>239</v>
      </c>
      <c r="E174" s="948" t="s">
        <v>287</v>
      </c>
      <c r="F174" s="952">
        <f>'Quarter 1'!D$205</f>
        <v>0</v>
      </c>
      <c r="G174" s="950"/>
    </row>
    <row r="175" spans="1:7" x14ac:dyDescent="0.2">
      <c r="A175" s="948">
        <v>1</v>
      </c>
      <c r="B175" s="948" t="s">
        <v>279</v>
      </c>
      <c r="C175" s="948" t="s">
        <v>257</v>
      </c>
      <c r="D175" s="948" t="s">
        <v>239</v>
      </c>
      <c r="E175" s="948" t="s">
        <v>288</v>
      </c>
      <c r="F175" s="952">
        <f>'Quarter 1'!D$206</f>
        <v>0</v>
      </c>
      <c r="G175" s="950"/>
    </row>
    <row r="176" spans="1:7" x14ac:dyDescent="0.2">
      <c r="A176" s="948">
        <v>1</v>
      </c>
      <c r="B176" s="948" t="s">
        <v>279</v>
      </c>
      <c r="C176" s="948" t="s">
        <v>257</v>
      </c>
      <c r="D176" s="948" t="s">
        <v>249</v>
      </c>
      <c r="E176" s="948" t="s">
        <v>280</v>
      </c>
      <c r="F176" s="952">
        <f>'Quarter 1'!E$196</f>
        <v>0</v>
      </c>
      <c r="G176" s="954" t="str">
        <f>IF('Quarter 1'!G$196=0,"",'Quarter 1'!G$196)</f>
        <v/>
      </c>
    </row>
    <row r="177" spans="1:7" x14ac:dyDescent="0.2">
      <c r="A177" s="948">
        <v>1</v>
      </c>
      <c r="B177" s="948" t="s">
        <v>279</v>
      </c>
      <c r="C177" s="948" t="s">
        <v>257</v>
      </c>
      <c r="D177" s="948" t="s">
        <v>249</v>
      </c>
      <c r="E177" s="948" t="s">
        <v>281</v>
      </c>
      <c r="F177" s="952">
        <f>'Quarter 1'!E$197</f>
        <v>0</v>
      </c>
      <c r="G177" s="954" t="str">
        <f>IF('Quarter 1'!G$197=0,"",'Quarter 1'!G$197)</f>
        <v/>
      </c>
    </row>
    <row r="178" spans="1:7" x14ac:dyDescent="0.2">
      <c r="A178" s="948">
        <v>1</v>
      </c>
      <c r="B178" s="948" t="s">
        <v>279</v>
      </c>
      <c r="C178" s="948" t="s">
        <v>257</v>
      </c>
      <c r="D178" s="948" t="s">
        <v>249</v>
      </c>
      <c r="E178" s="948" t="s">
        <v>282</v>
      </c>
      <c r="F178" s="952">
        <f>'Quarter 1'!E$198</f>
        <v>1</v>
      </c>
      <c r="G178" s="954" t="str">
        <f>IF('Quarter 1'!G$198=0,"",'Quarter 1'!G$198)</f>
        <v/>
      </c>
    </row>
    <row r="179" spans="1:7" x14ac:dyDescent="0.2">
      <c r="A179" s="948">
        <v>1</v>
      </c>
      <c r="B179" s="948" t="s">
        <v>279</v>
      </c>
      <c r="C179" s="948" t="s">
        <v>257</v>
      </c>
      <c r="D179" s="948" t="s">
        <v>249</v>
      </c>
      <c r="E179" s="948" t="s">
        <v>283</v>
      </c>
      <c r="F179" s="952">
        <f>'Quarter 1'!E$199</f>
        <v>71</v>
      </c>
      <c r="G179" s="954" t="str">
        <f>IF('Quarter 1'!G$199=0,"",'Quarter 1'!G$199)</f>
        <v/>
      </c>
    </row>
    <row r="180" spans="1:7" x14ac:dyDescent="0.2">
      <c r="A180" s="948">
        <v>1</v>
      </c>
      <c r="B180" s="948" t="s">
        <v>279</v>
      </c>
      <c r="C180" s="948" t="s">
        <v>257</v>
      </c>
      <c r="D180" s="948" t="s">
        <v>249</v>
      </c>
      <c r="E180" s="948" t="s">
        <v>284</v>
      </c>
      <c r="F180" s="952">
        <f>'Quarter 1'!E$200</f>
        <v>0</v>
      </c>
      <c r="G180" s="954" t="str">
        <f>IF('Quarter 1'!G$200=0,"",'Quarter 1'!G$200)</f>
        <v/>
      </c>
    </row>
    <row r="181" spans="1:7" x14ac:dyDescent="0.2">
      <c r="A181" s="948">
        <v>1</v>
      </c>
      <c r="B181" s="948" t="s">
        <v>279</v>
      </c>
      <c r="C181" s="948" t="s">
        <v>257</v>
      </c>
      <c r="D181" s="948" t="s">
        <v>249</v>
      </c>
      <c r="E181" s="948" t="s">
        <v>285</v>
      </c>
      <c r="F181" s="952">
        <f>'Quarter 1'!E$201</f>
        <v>33</v>
      </c>
      <c r="G181" s="954" t="str">
        <f>IF('Quarter 1'!G$201=0,"",'Quarter 1'!G$201)</f>
        <v/>
      </c>
    </row>
    <row r="182" spans="1:7" x14ac:dyDescent="0.2">
      <c r="A182" s="948">
        <v>1</v>
      </c>
      <c r="B182" s="948" t="s">
        <v>279</v>
      </c>
      <c r="C182" s="948" t="s">
        <v>257</v>
      </c>
      <c r="D182" s="948" t="s">
        <v>249</v>
      </c>
      <c r="E182" s="948" t="s">
        <v>286</v>
      </c>
      <c r="F182" s="952">
        <f>'Quarter 1'!E$204</f>
        <v>0</v>
      </c>
      <c r="G182" s="954" t="str">
        <f>IF('Quarter 1'!G$204=0,"",'Quarter 1'!G$204)</f>
        <v/>
      </c>
    </row>
    <row r="183" spans="1:7" x14ac:dyDescent="0.2">
      <c r="A183" s="948">
        <v>1</v>
      </c>
      <c r="B183" s="948" t="s">
        <v>279</v>
      </c>
      <c r="C183" s="948" t="s">
        <v>257</v>
      </c>
      <c r="D183" s="948" t="s">
        <v>249</v>
      </c>
      <c r="E183" s="948" t="s">
        <v>287</v>
      </c>
      <c r="F183" s="952">
        <f>'Quarter 1'!E$205</f>
        <v>0</v>
      </c>
      <c r="G183" s="954" t="str">
        <f>IF('Quarter 1'!G$205=0,"",'Quarter 1'!G$205)</f>
        <v/>
      </c>
    </row>
    <row r="184" spans="1:7" x14ac:dyDescent="0.2">
      <c r="A184" s="948">
        <v>1</v>
      </c>
      <c r="B184" s="948" t="s">
        <v>279</v>
      </c>
      <c r="C184" s="948" t="s">
        <v>257</v>
      </c>
      <c r="D184" s="948" t="s">
        <v>249</v>
      </c>
      <c r="E184" s="948" t="s">
        <v>288</v>
      </c>
      <c r="F184" s="952">
        <f>'Quarter 1'!E$206</f>
        <v>0</v>
      </c>
      <c r="G184" s="954" t="str">
        <f>IF('Quarter 1'!G$206=0,"",'Quarter 1'!G$206)</f>
        <v/>
      </c>
    </row>
    <row r="185" spans="1:7" x14ac:dyDescent="0.2">
      <c r="A185" s="948">
        <v>1</v>
      </c>
      <c r="B185" s="948" t="s">
        <v>289</v>
      </c>
      <c r="C185" s="948" t="s">
        <v>257</v>
      </c>
      <c r="D185" s="948" t="s">
        <v>239</v>
      </c>
      <c r="E185" s="948" t="s">
        <v>290</v>
      </c>
      <c r="F185" s="952">
        <f>'Quarter 1'!D$217</f>
        <v>111</v>
      </c>
      <c r="G185" s="950"/>
    </row>
    <row r="186" spans="1:7" x14ac:dyDescent="0.2">
      <c r="A186" s="948">
        <v>1</v>
      </c>
      <c r="B186" s="948" t="s">
        <v>289</v>
      </c>
      <c r="C186" s="948" t="s">
        <v>257</v>
      </c>
      <c r="D186" s="948" t="s">
        <v>239</v>
      </c>
      <c r="E186" s="948" t="s">
        <v>291</v>
      </c>
      <c r="F186" s="952">
        <f>'Quarter 1'!D$218</f>
        <v>1</v>
      </c>
      <c r="G186" s="950"/>
    </row>
    <row r="187" spans="1:7" x14ac:dyDescent="0.2">
      <c r="A187" s="948">
        <v>1</v>
      </c>
      <c r="B187" s="948" t="s">
        <v>289</v>
      </c>
      <c r="C187" s="948" t="s">
        <v>257</v>
      </c>
      <c r="D187" s="948" t="s">
        <v>239</v>
      </c>
      <c r="E187" s="948" t="s">
        <v>292</v>
      </c>
      <c r="F187" s="952">
        <f>'Quarter 1'!D$219</f>
        <v>0</v>
      </c>
      <c r="G187" s="950"/>
    </row>
    <row r="188" spans="1:7" x14ac:dyDescent="0.2">
      <c r="A188" s="948">
        <v>1</v>
      </c>
      <c r="B188" s="948" t="s">
        <v>289</v>
      </c>
      <c r="C188" s="948" t="s">
        <v>257</v>
      </c>
      <c r="D188" s="948" t="s">
        <v>239</v>
      </c>
      <c r="E188" s="948" t="s">
        <v>293</v>
      </c>
      <c r="F188" s="952">
        <f>'Quarter 1'!D$220</f>
        <v>0</v>
      </c>
      <c r="G188" s="950"/>
    </row>
    <row r="189" spans="1:7" x14ac:dyDescent="0.2">
      <c r="A189" s="948">
        <v>1</v>
      </c>
      <c r="B189" s="948" t="s">
        <v>289</v>
      </c>
      <c r="C189" s="948" t="s">
        <v>257</v>
      </c>
      <c r="D189" s="948" t="s">
        <v>239</v>
      </c>
      <c r="E189" s="948" t="s">
        <v>294</v>
      </c>
      <c r="F189" s="952">
        <f>'Quarter 1'!D$221</f>
        <v>2</v>
      </c>
      <c r="G189" s="950"/>
    </row>
    <row r="190" spans="1:7" x14ac:dyDescent="0.2">
      <c r="A190" s="948">
        <v>1</v>
      </c>
      <c r="B190" s="948" t="s">
        <v>289</v>
      </c>
      <c r="C190" s="948" t="s">
        <v>257</v>
      </c>
      <c r="D190" s="948" t="s">
        <v>239</v>
      </c>
      <c r="E190" s="948" t="s">
        <v>295</v>
      </c>
      <c r="F190" s="952">
        <f>'Quarter 1'!D$222</f>
        <v>0</v>
      </c>
      <c r="G190" s="950"/>
    </row>
    <row r="191" spans="1:7" x14ac:dyDescent="0.2">
      <c r="A191" s="948">
        <v>1</v>
      </c>
      <c r="B191" s="948" t="s">
        <v>289</v>
      </c>
      <c r="C191" s="948" t="s">
        <v>257</v>
      </c>
      <c r="D191" s="948" t="s">
        <v>239</v>
      </c>
      <c r="E191" s="948" t="s">
        <v>296</v>
      </c>
      <c r="F191" s="952">
        <f>'Quarter 1'!D$223</f>
        <v>99</v>
      </c>
      <c r="G191" s="950"/>
    </row>
    <row r="192" spans="1:7" x14ac:dyDescent="0.2">
      <c r="A192" s="948">
        <v>1</v>
      </c>
      <c r="B192" s="948" t="s">
        <v>289</v>
      </c>
      <c r="C192" s="948" t="s">
        <v>257</v>
      </c>
      <c r="D192" s="948" t="s">
        <v>239</v>
      </c>
      <c r="E192" s="948" t="s">
        <v>297</v>
      </c>
      <c r="F192" s="952">
        <f>'Quarter 1'!D$224</f>
        <v>0</v>
      </c>
      <c r="G192" s="950"/>
    </row>
    <row r="193" spans="1:7" x14ac:dyDescent="0.2">
      <c r="A193" s="948">
        <v>1</v>
      </c>
      <c r="B193" s="948" t="s">
        <v>289</v>
      </c>
      <c r="C193" s="948" t="s">
        <v>257</v>
      </c>
      <c r="D193" s="948" t="s">
        <v>239</v>
      </c>
      <c r="E193" s="948" t="s">
        <v>298</v>
      </c>
      <c r="F193" s="952">
        <f>'Quarter 1'!D$225</f>
        <v>1</v>
      </c>
      <c r="G193" s="950"/>
    </row>
    <row r="194" spans="1:7" x14ac:dyDescent="0.2">
      <c r="A194" s="948">
        <v>1</v>
      </c>
      <c r="B194" s="948" t="s">
        <v>289</v>
      </c>
      <c r="C194" s="948" t="s">
        <v>257</v>
      </c>
      <c r="D194" s="948" t="s">
        <v>239</v>
      </c>
      <c r="E194" s="948" t="s">
        <v>299</v>
      </c>
      <c r="F194" s="952">
        <f>'Quarter 1'!D$226</f>
        <v>1</v>
      </c>
      <c r="G194" s="950"/>
    </row>
    <row r="195" spans="1:7" x14ac:dyDescent="0.2">
      <c r="A195" s="948">
        <v>1</v>
      </c>
      <c r="B195" s="948" t="s">
        <v>289</v>
      </c>
      <c r="C195" s="948" t="s">
        <v>257</v>
      </c>
      <c r="D195" s="948" t="s">
        <v>239</v>
      </c>
      <c r="E195" s="948" t="s">
        <v>300</v>
      </c>
      <c r="F195" s="952">
        <f>'Quarter 1'!D$227</f>
        <v>0</v>
      </c>
      <c r="G195" s="950"/>
    </row>
    <row r="196" spans="1:7" x14ac:dyDescent="0.2">
      <c r="A196" s="948">
        <v>1</v>
      </c>
      <c r="B196" s="948" t="s">
        <v>289</v>
      </c>
      <c r="C196" s="948" t="s">
        <v>257</v>
      </c>
      <c r="D196" s="948" t="s">
        <v>239</v>
      </c>
      <c r="E196" s="948" t="s">
        <v>301</v>
      </c>
      <c r="F196" s="952">
        <f>'Quarter 1'!D$228</f>
        <v>0</v>
      </c>
      <c r="G196" s="950"/>
    </row>
    <row r="197" spans="1:7" x14ac:dyDescent="0.2">
      <c r="A197" s="948">
        <v>1</v>
      </c>
      <c r="B197" s="948" t="s">
        <v>289</v>
      </c>
      <c r="C197" s="948" t="s">
        <v>257</v>
      </c>
      <c r="D197" s="948" t="s">
        <v>239</v>
      </c>
      <c r="E197" s="948" t="s">
        <v>302</v>
      </c>
      <c r="F197" s="952">
        <f>'Quarter 1'!D$229</f>
        <v>0</v>
      </c>
      <c r="G197" s="950"/>
    </row>
    <row r="198" spans="1:7" x14ac:dyDescent="0.2">
      <c r="A198" s="948">
        <v>1</v>
      </c>
      <c r="B198" s="948" t="s">
        <v>289</v>
      </c>
      <c r="C198" s="948" t="s">
        <v>257</v>
      </c>
      <c r="D198" s="948" t="s">
        <v>239</v>
      </c>
      <c r="E198" s="948" t="s">
        <v>286</v>
      </c>
      <c r="F198" s="952">
        <f>'Quarter 1'!D$232</f>
        <v>0</v>
      </c>
      <c r="G198" s="950"/>
    </row>
    <row r="199" spans="1:7" x14ac:dyDescent="0.2">
      <c r="A199" s="948">
        <v>1</v>
      </c>
      <c r="B199" s="948" t="s">
        <v>289</v>
      </c>
      <c r="C199" s="948" t="s">
        <v>257</v>
      </c>
      <c r="D199" s="948" t="s">
        <v>239</v>
      </c>
      <c r="E199" s="948" t="s">
        <v>287</v>
      </c>
      <c r="F199" s="952">
        <f>'Quarter 1'!D$233</f>
        <v>0</v>
      </c>
      <c r="G199" s="950"/>
    </row>
    <row r="200" spans="1:7" x14ac:dyDescent="0.2">
      <c r="A200" s="948">
        <v>1</v>
      </c>
      <c r="B200" s="948" t="s">
        <v>289</v>
      </c>
      <c r="C200" s="948" t="s">
        <v>257</v>
      </c>
      <c r="D200" s="948" t="s">
        <v>239</v>
      </c>
      <c r="E200" s="948" t="s">
        <v>288</v>
      </c>
      <c r="F200" s="952">
        <f>'Quarter 1'!D$234</f>
        <v>0</v>
      </c>
      <c r="G200" s="950"/>
    </row>
    <row r="201" spans="1:7" x14ac:dyDescent="0.2">
      <c r="A201" s="948">
        <v>1</v>
      </c>
      <c r="B201" s="948" t="s">
        <v>289</v>
      </c>
      <c r="C201" s="948" t="s">
        <v>257</v>
      </c>
      <c r="D201" s="948" t="s">
        <v>249</v>
      </c>
      <c r="E201" s="948" t="s">
        <v>290</v>
      </c>
      <c r="F201" s="952">
        <f>'Quarter 1'!E$217</f>
        <v>60</v>
      </c>
      <c r="G201" s="950" t="str">
        <f>IF('Quarter 1'!G$217=0,"",'Quarter 1'!G$217)</f>
        <v/>
      </c>
    </row>
    <row r="202" spans="1:7" x14ac:dyDescent="0.2">
      <c r="A202" s="948">
        <v>1</v>
      </c>
      <c r="B202" s="948" t="s">
        <v>289</v>
      </c>
      <c r="C202" s="948" t="s">
        <v>257</v>
      </c>
      <c r="D202" s="948" t="s">
        <v>249</v>
      </c>
      <c r="E202" s="948" t="s">
        <v>291</v>
      </c>
      <c r="F202" s="952">
        <f>'Quarter 1'!E$218</f>
        <v>1</v>
      </c>
      <c r="G202" s="950" t="str">
        <f>IF('Quarter 1'!G$218=0,"",'Quarter 1'!G$218)</f>
        <v/>
      </c>
    </row>
    <row r="203" spans="1:7" x14ac:dyDescent="0.2">
      <c r="A203" s="948">
        <v>1</v>
      </c>
      <c r="B203" s="948" t="s">
        <v>289</v>
      </c>
      <c r="C203" s="948" t="s">
        <v>257</v>
      </c>
      <c r="D203" s="948" t="s">
        <v>249</v>
      </c>
      <c r="E203" s="948" t="s">
        <v>292</v>
      </c>
      <c r="F203" s="952">
        <f>'Quarter 1'!E$219</f>
        <v>0</v>
      </c>
      <c r="G203" s="950" t="str">
        <f>IF('Quarter 1'!G$219=0,"",'Quarter 1'!G$219)</f>
        <v/>
      </c>
    </row>
    <row r="204" spans="1:7" x14ac:dyDescent="0.2">
      <c r="A204" s="948">
        <v>1</v>
      </c>
      <c r="B204" s="948" t="s">
        <v>289</v>
      </c>
      <c r="C204" s="948" t="s">
        <v>257</v>
      </c>
      <c r="D204" s="948" t="s">
        <v>249</v>
      </c>
      <c r="E204" s="948" t="s">
        <v>293</v>
      </c>
      <c r="F204" s="952">
        <f>'Quarter 1'!E$220</f>
        <v>0</v>
      </c>
      <c r="G204" s="950" t="str">
        <f>IF('Quarter 1'!G$220=0,"",'Quarter 1'!G$220)</f>
        <v/>
      </c>
    </row>
    <row r="205" spans="1:7" x14ac:dyDescent="0.2">
      <c r="A205" s="948">
        <v>1</v>
      </c>
      <c r="B205" s="948" t="s">
        <v>289</v>
      </c>
      <c r="C205" s="948" t="s">
        <v>257</v>
      </c>
      <c r="D205" s="948" t="s">
        <v>249</v>
      </c>
      <c r="E205" s="948" t="s">
        <v>294</v>
      </c>
      <c r="F205" s="952">
        <f>'Quarter 1'!E$221</f>
        <v>2</v>
      </c>
      <c r="G205" s="950" t="str">
        <f>IF('Quarter 1'!G$221=0,"",'Quarter 1'!G$221)</f>
        <v/>
      </c>
    </row>
    <row r="206" spans="1:7" x14ac:dyDescent="0.2">
      <c r="A206" s="948">
        <v>1</v>
      </c>
      <c r="B206" s="948" t="s">
        <v>289</v>
      </c>
      <c r="C206" s="948" t="s">
        <v>257</v>
      </c>
      <c r="D206" s="948" t="s">
        <v>249</v>
      </c>
      <c r="E206" s="948" t="s">
        <v>295</v>
      </c>
      <c r="F206" s="952">
        <f>'Quarter 1'!E$222</f>
        <v>0</v>
      </c>
      <c r="G206" s="950" t="str">
        <f>IF('Quarter 1'!G$222=0,"",'Quarter 1'!G$222)</f>
        <v/>
      </c>
    </row>
    <row r="207" spans="1:7" x14ac:dyDescent="0.2">
      <c r="A207" s="948">
        <v>1</v>
      </c>
      <c r="B207" s="948" t="s">
        <v>289</v>
      </c>
      <c r="C207" s="948" t="s">
        <v>257</v>
      </c>
      <c r="D207" s="948" t="s">
        <v>249</v>
      </c>
      <c r="E207" s="948" t="s">
        <v>296</v>
      </c>
      <c r="F207" s="952">
        <f>'Quarter 1'!E$223</f>
        <v>41</v>
      </c>
      <c r="G207" s="950" t="str">
        <f>IF('Quarter 1'!G$223=0,"",'Quarter 1'!G$223)</f>
        <v/>
      </c>
    </row>
    <row r="208" spans="1:7" x14ac:dyDescent="0.2">
      <c r="A208" s="948">
        <v>1</v>
      </c>
      <c r="B208" s="948" t="s">
        <v>289</v>
      </c>
      <c r="C208" s="948" t="s">
        <v>257</v>
      </c>
      <c r="D208" s="948" t="s">
        <v>249</v>
      </c>
      <c r="E208" s="948" t="s">
        <v>297</v>
      </c>
      <c r="F208" s="952">
        <f>'Quarter 1'!E$224</f>
        <v>0</v>
      </c>
      <c r="G208" s="950" t="str">
        <f>IF('Quarter 1'!G$224=0,"",'Quarter 1'!G$224)</f>
        <v/>
      </c>
    </row>
    <row r="209" spans="1:7" x14ac:dyDescent="0.2">
      <c r="A209" s="948">
        <v>1</v>
      </c>
      <c r="B209" s="948" t="s">
        <v>289</v>
      </c>
      <c r="C209" s="948" t="s">
        <v>257</v>
      </c>
      <c r="D209" s="948" t="s">
        <v>249</v>
      </c>
      <c r="E209" s="948" t="s">
        <v>298</v>
      </c>
      <c r="F209" s="952">
        <f>'Quarter 1'!E$225</f>
        <v>1</v>
      </c>
      <c r="G209" s="950" t="str">
        <f>IF('Quarter 1'!G$225=0,"",'Quarter 1'!G$225)</f>
        <v/>
      </c>
    </row>
    <row r="210" spans="1:7" x14ac:dyDescent="0.2">
      <c r="A210" s="948">
        <v>1</v>
      </c>
      <c r="B210" s="948" t="s">
        <v>289</v>
      </c>
      <c r="C210" s="948" t="s">
        <v>257</v>
      </c>
      <c r="D210" s="948" t="s">
        <v>249</v>
      </c>
      <c r="E210" s="948" t="s">
        <v>299</v>
      </c>
      <c r="F210" s="952">
        <f>'Quarter 1'!E$226</f>
        <v>0</v>
      </c>
      <c r="G210" s="950" t="str">
        <f>IF('Quarter 1'!G$226=0,"",'Quarter 1'!G$226)</f>
        <v/>
      </c>
    </row>
    <row r="211" spans="1:7" x14ac:dyDescent="0.2">
      <c r="A211" s="948">
        <v>1</v>
      </c>
      <c r="B211" s="948" t="s">
        <v>289</v>
      </c>
      <c r="C211" s="948" t="s">
        <v>257</v>
      </c>
      <c r="D211" s="948" t="s">
        <v>249</v>
      </c>
      <c r="E211" s="948" t="s">
        <v>300</v>
      </c>
      <c r="F211" s="952">
        <f>'Quarter 1'!E$227</f>
        <v>0</v>
      </c>
      <c r="G211" s="950" t="str">
        <f>IF('Quarter 1'!G$227=0,"",'Quarter 1'!G$227)</f>
        <v/>
      </c>
    </row>
    <row r="212" spans="1:7" x14ac:dyDescent="0.2">
      <c r="A212" s="948">
        <v>1</v>
      </c>
      <c r="B212" s="948" t="s">
        <v>289</v>
      </c>
      <c r="C212" s="948" t="s">
        <v>257</v>
      </c>
      <c r="D212" s="948" t="s">
        <v>249</v>
      </c>
      <c r="E212" s="948" t="s">
        <v>301</v>
      </c>
      <c r="F212" s="952">
        <f>'Quarter 1'!E$228</f>
        <v>0</v>
      </c>
      <c r="G212" s="950" t="str">
        <f>IF('Quarter 1'!G$228=0,"",'Quarter 1'!G$228)</f>
        <v/>
      </c>
    </row>
    <row r="213" spans="1:7" x14ac:dyDescent="0.2">
      <c r="A213" s="948">
        <v>1</v>
      </c>
      <c r="B213" s="948" t="s">
        <v>289</v>
      </c>
      <c r="C213" s="948" t="s">
        <v>257</v>
      </c>
      <c r="D213" s="948" t="s">
        <v>249</v>
      </c>
      <c r="E213" s="948" t="s">
        <v>302</v>
      </c>
      <c r="F213" s="952">
        <f>'Quarter 1'!E$229</f>
        <v>0</v>
      </c>
      <c r="G213" s="950" t="str">
        <f>IF('Quarter 1'!G$229=0,"",'Quarter 1'!G$229)</f>
        <v/>
      </c>
    </row>
    <row r="214" spans="1:7" x14ac:dyDescent="0.2">
      <c r="A214" s="948">
        <v>1</v>
      </c>
      <c r="B214" s="948" t="s">
        <v>289</v>
      </c>
      <c r="C214" s="948" t="s">
        <v>257</v>
      </c>
      <c r="D214" s="948" t="s">
        <v>249</v>
      </c>
      <c r="E214" s="948" t="s">
        <v>286</v>
      </c>
      <c r="F214" s="952">
        <f>'Quarter 1'!E$232</f>
        <v>0</v>
      </c>
      <c r="G214" s="950" t="str">
        <f>IF('Quarter 1'!G$232=0,"",'Quarter 1'!G$232)</f>
        <v/>
      </c>
    </row>
    <row r="215" spans="1:7" x14ac:dyDescent="0.2">
      <c r="A215" s="948">
        <v>1</v>
      </c>
      <c r="B215" s="948" t="s">
        <v>289</v>
      </c>
      <c r="C215" s="948" t="s">
        <v>257</v>
      </c>
      <c r="D215" s="948" t="s">
        <v>249</v>
      </c>
      <c r="E215" s="948" t="s">
        <v>287</v>
      </c>
      <c r="F215" s="952">
        <f>'Quarter 1'!E$233</f>
        <v>0</v>
      </c>
      <c r="G215" s="950" t="str">
        <f>IF('Quarter 1'!G$233=0,"",'Quarter 1'!G$233)</f>
        <v/>
      </c>
    </row>
    <row r="216" spans="1:7" x14ac:dyDescent="0.2">
      <c r="A216" s="948">
        <v>1</v>
      </c>
      <c r="B216" s="948" t="s">
        <v>289</v>
      </c>
      <c r="C216" s="948" t="s">
        <v>257</v>
      </c>
      <c r="D216" s="948" t="s">
        <v>249</v>
      </c>
      <c r="E216" s="948" t="s">
        <v>288</v>
      </c>
      <c r="F216" s="952">
        <f>'Quarter 1'!E$234</f>
        <v>0</v>
      </c>
      <c r="G216" s="950" t="str">
        <f>IF('Quarter 1'!G$234=0,"",'Quarter 1'!G$234)</f>
        <v/>
      </c>
    </row>
    <row r="217" spans="1:7" x14ac:dyDescent="0.2">
      <c r="A217" s="948">
        <v>1</v>
      </c>
      <c r="B217" s="948" t="s">
        <v>303</v>
      </c>
      <c r="C217" s="948" t="s">
        <v>230</v>
      </c>
      <c r="D217" s="948" t="s">
        <v>230</v>
      </c>
      <c r="E217" s="948" t="s">
        <v>304</v>
      </c>
      <c r="F217" s="952">
        <f>'Quarter 1'!C$247</f>
        <v>203585</v>
      </c>
      <c r="G217" s="950"/>
    </row>
    <row r="218" spans="1:7" x14ac:dyDescent="0.2">
      <c r="A218" s="948">
        <v>1</v>
      </c>
      <c r="B218" s="948" t="s">
        <v>305</v>
      </c>
      <c r="C218" s="948" t="s">
        <v>230</v>
      </c>
      <c r="D218" s="948" t="s">
        <v>230</v>
      </c>
      <c r="E218" s="948" t="s">
        <v>306</v>
      </c>
      <c r="F218" s="952">
        <f>'Quarter 1'!C$254</f>
        <v>47412</v>
      </c>
      <c r="G218" s="950" t="str">
        <f>IF('Quarter 1'!G$254=0,"",'Quarter 1'!G$254)</f>
        <v/>
      </c>
    </row>
    <row r="219" spans="1:7" x14ac:dyDescent="0.2">
      <c r="A219" s="948">
        <v>1</v>
      </c>
      <c r="B219" s="948" t="s">
        <v>305</v>
      </c>
      <c r="C219" s="948" t="s">
        <v>230</v>
      </c>
      <c r="D219" s="948" t="s">
        <v>230</v>
      </c>
      <c r="E219" s="948" t="s">
        <v>307</v>
      </c>
      <c r="F219" s="952">
        <f>'Quarter 1'!C$255</f>
        <v>6499</v>
      </c>
      <c r="G219" s="950" t="str">
        <f>IF('Quarter 1'!G$255=0,"",'Quarter 1'!G$255)</f>
        <v>These are the pharmacotherapy costs from pharmacy and community settings.  This figure does not include pharmacotherapy from GP settings.  Please note the value of £19,124 that was provided in the Q1 and Q2 submissions was incorrect.  This has now been corrected.</v>
      </c>
    </row>
    <row r="220" spans="1:7" x14ac:dyDescent="0.2">
      <c r="A220" s="948">
        <v>1</v>
      </c>
      <c r="B220" s="948" t="s">
        <v>305</v>
      </c>
      <c r="C220" s="948" t="s">
        <v>230</v>
      </c>
      <c r="D220" s="948" t="s">
        <v>230</v>
      </c>
      <c r="E220" s="948" t="s">
        <v>308</v>
      </c>
      <c r="F220" s="952">
        <f>'Quarter 1'!C$256</f>
        <v>0</v>
      </c>
      <c r="G220" s="950"/>
    </row>
    <row r="221" spans="1:7" x14ac:dyDescent="0.2">
      <c r="A221" s="948">
        <v>2</v>
      </c>
      <c r="B221" s="948" t="s">
        <v>237</v>
      </c>
      <c r="C221" s="948" t="s">
        <v>238</v>
      </c>
      <c r="D221" s="948" t="s">
        <v>239</v>
      </c>
      <c r="E221" s="948" t="s">
        <v>240</v>
      </c>
      <c r="F221" s="952">
        <f>'Quarter 2'!C$46</f>
        <v>87</v>
      </c>
      <c r="G221" s="950"/>
    </row>
    <row r="222" spans="1:7" x14ac:dyDescent="0.2">
      <c r="A222" s="948">
        <v>2</v>
      </c>
      <c r="B222" s="948" t="s">
        <v>237</v>
      </c>
      <c r="C222" s="948" t="s">
        <v>238</v>
      </c>
      <c r="D222" s="948" t="s">
        <v>239</v>
      </c>
      <c r="E222" s="948" t="s">
        <v>241</v>
      </c>
      <c r="F222" s="952">
        <f>'Quarter 2'!C$47</f>
        <v>0</v>
      </c>
      <c r="G222" s="950"/>
    </row>
    <row r="223" spans="1:7" x14ac:dyDescent="0.2">
      <c r="A223" s="948">
        <v>2</v>
      </c>
      <c r="B223" s="948" t="s">
        <v>237</v>
      </c>
      <c r="C223" s="948" t="s">
        <v>238</v>
      </c>
      <c r="D223" s="948" t="s">
        <v>239</v>
      </c>
      <c r="E223" s="948" t="s">
        <v>242</v>
      </c>
      <c r="F223" s="952">
        <f>'Quarter 2'!C$48</f>
        <v>2</v>
      </c>
      <c r="G223" s="950"/>
    </row>
    <row r="224" spans="1:7" x14ac:dyDescent="0.2">
      <c r="A224" s="948">
        <v>2</v>
      </c>
      <c r="B224" s="948" t="s">
        <v>237</v>
      </c>
      <c r="C224" s="948" t="s">
        <v>238</v>
      </c>
      <c r="D224" s="948" t="s">
        <v>239</v>
      </c>
      <c r="E224" s="948" t="s">
        <v>27</v>
      </c>
      <c r="F224" s="952">
        <f>'Quarter 2'!C$52</f>
        <v>0</v>
      </c>
      <c r="G224" s="950"/>
    </row>
    <row r="225" spans="1:7" x14ac:dyDescent="0.2">
      <c r="A225" s="948">
        <v>2</v>
      </c>
      <c r="B225" s="948" t="s">
        <v>237</v>
      </c>
      <c r="C225" s="948" t="s">
        <v>238</v>
      </c>
      <c r="D225" s="948" t="s">
        <v>239</v>
      </c>
      <c r="E225" s="948" t="s">
        <v>29</v>
      </c>
      <c r="F225" s="952">
        <f>'Quarter 2'!C$53</f>
        <v>0</v>
      </c>
      <c r="G225" s="950"/>
    </row>
    <row r="226" spans="1:7" x14ac:dyDescent="0.2">
      <c r="A226" s="948">
        <v>2</v>
      </c>
      <c r="B226" s="948" t="s">
        <v>237</v>
      </c>
      <c r="C226" s="948" t="s">
        <v>238</v>
      </c>
      <c r="D226" s="948" t="s">
        <v>239</v>
      </c>
      <c r="E226" s="948" t="s">
        <v>31</v>
      </c>
      <c r="F226" s="952">
        <f>'Quarter 2'!C$54</f>
        <v>1</v>
      </c>
      <c r="G226" s="950"/>
    </row>
    <row r="227" spans="1:7" x14ac:dyDescent="0.2">
      <c r="A227" s="948">
        <v>2</v>
      </c>
      <c r="B227" s="948" t="s">
        <v>237</v>
      </c>
      <c r="C227" s="948" t="s">
        <v>238</v>
      </c>
      <c r="D227" s="948" t="s">
        <v>239</v>
      </c>
      <c r="E227" s="948" t="s">
        <v>243</v>
      </c>
      <c r="F227" s="952">
        <f>'Quarter 2'!C$55</f>
        <v>0</v>
      </c>
      <c r="G227" s="950"/>
    </row>
    <row r="228" spans="1:7" x14ac:dyDescent="0.2">
      <c r="A228" s="948">
        <v>2</v>
      </c>
      <c r="B228" s="948" t="s">
        <v>237</v>
      </c>
      <c r="C228" s="948" t="s">
        <v>238</v>
      </c>
      <c r="D228" s="948" t="s">
        <v>239</v>
      </c>
      <c r="E228" s="948" t="s">
        <v>37</v>
      </c>
      <c r="F228" s="952">
        <f>'Quarter 2'!C$59</f>
        <v>0</v>
      </c>
      <c r="G228" s="950"/>
    </row>
    <row r="229" spans="1:7" x14ac:dyDescent="0.2">
      <c r="A229" s="948">
        <v>2</v>
      </c>
      <c r="B229" s="948" t="s">
        <v>237</v>
      </c>
      <c r="C229" s="948" t="s">
        <v>238</v>
      </c>
      <c r="D229" s="948" t="s">
        <v>239</v>
      </c>
      <c r="E229" s="948" t="s">
        <v>38</v>
      </c>
      <c r="F229" s="952">
        <f>'Quarter 2'!C$60</f>
        <v>1</v>
      </c>
      <c r="G229" s="950"/>
    </row>
    <row r="230" spans="1:7" x14ac:dyDescent="0.2">
      <c r="A230" s="948">
        <v>2</v>
      </c>
      <c r="B230" s="948" t="s">
        <v>237</v>
      </c>
      <c r="C230" s="948" t="s">
        <v>238</v>
      </c>
      <c r="D230" s="948" t="s">
        <v>239</v>
      </c>
      <c r="E230" s="948" t="s">
        <v>39</v>
      </c>
      <c r="F230" s="952">
        <f>'Quarter 2'!C$61</f>
        <v>0</v>
      </c>
      <c r="G230" s="950"/>
    </row>
    <row r="231" spans="1:7" x14ac:dyDescent="0.2">
      <c r="A231" s="948">
        <v>2</v>
      </c>
      <c r="B231" s="948" t="s">
        <v>237</v>
      </c>
      <c r="C231" s="948" t="s">
        <v>238</v>
      </c>
      <c r="D231" s="948" t="s">
        <v>239</v>
      </c>
      <c r="E231" s="948" t="s">
        <v>244</v>
      </c>
      <c r="F231" s="952">
        <f>'Quarter 2'!C$62</f>
        <v>1</v>
      </c>
      <c r="G231" s="950"/>
    </row>
    <row r="232" spans="1:7" x14ac:dyDescent="0.2">
      <c r="A232" s="948">
        <v>2</v>
      </c>
      <c r="B232" s="948" t="s">
        <v>237</v>
      </c>
      <c r="C232" s="948" t="s">
        <v>238</v>
      </c>
      <c r="D232" s="948" t="s">
        <v>239</v>
      </c>
      <c r="E232" s="948" t="s">
        <v>42</v>
      </c>
      <c r="F232" s="952">
        <f>'Quarter 2'!C$66</f>
        <v>0</v>
      </c>
      <c r="G232" s="950"/>
    </row>
    <row r="233" spans="1:7" x14ac:dyDescent="0.2">
      <c r="A233" s="948">
        <v>2</v>
      </c>
      <c r="B233" s="948" t="s">
        <v>237</v>
      </c>
      <c r="C233" s="948" t="s">
        <v>238</v>
      </c>
      <c r="D233" s="948" t="s">
        <v>239</v>
      </c>
      <c r="E233" s="948" t="s">
        <v>43</v>
      </c>
      <c r="F233" s="952">
        <f>'Quarter 2'!C$67</f>
        <v>0</v>
      </c>
      <c r="G233" s="950"/>
    </row>
    <row r="234" spans="1:7" x14ac:dyDescent="0.2">
      <c r="A234" s="948">
        <v>2</v>
      </c>
      <c r="B234" s="948" t="s">
        <v>237</v>
      </c>
      <c r="C234" s="948" t="s">
        <v>238</v>
      </c>
      <c r="D234" s="948" t="s">
        <v>239</v>
      </c>
      <c r="E234" s="948" t="s">
        <v>245</v>
      </c>
      <c r="F234" s="952">
        <f>'Quarter 2'!C$68</f>
        <v>1</v>
      </c>
      <c r="G234" s="950"/>
    </row>
    <row r="235" spans="1:7" x14ac:dyDescent="0.2">
      <c r="A235" s="948">
        <v>2</v>
      </c>
      <c r="B235" s="948" t="s">
        <v>237</v>
      </c>
      <c r="C235" s="948" t="s">
        <v>238</v>
      </c>
      <c r="D235" s="948" t="s">
        <v>239</v>
      </c>
      <c r="E235" s="948" t="s">
        <v>46</v>
      </c>
      <c r="F235" s="952">
        <f>'Quarter 2'!C$72</f>
        <v>0</v>
      </c>
      <c r="G235" s="950"/>
    </row>
    <row r="236" spans="1:7" x14ac:dyDescent="0.2">
      <c r="A236" s="948">
        <v>2</v>
      </c>
      <c r="B236" s="948" t="s">
        <v>237</v>
      </c>
      <c r="C236" s="948" t="s">
        <v>238</v>
      </c>
      <c r="D236" s="948" t="s">
        <v>239</v>
      </c>
      <c r="E236" s="948" t="s">
        <v>246</v>
      </c>
      <c r="F236" s="952">
        <f>'Quarter 2'!C$73</f>
        <v>0</v>
      </c>
      <c r="G236" s="950"/>
    </row>
    <row r="237" spans="1:7" x14ac:dyDescent="0.2">
      <c r="A237" s="948">
        <v>2</v>
      </c>
      <c r="B237" s="948" t="s">
        <v>237</v>
      </c>
      <c r="C237" s="948" t="s">
        <v>238</v>
      </c>
      <c r="D237" s="948" t="s">
        <v>239</v>
      </c>
      <c r="E237" s="948" t="s">
        <v>247</v>
      </c>
      <c r="F237" s="952">
        <f>'Quarter 2'!C$77</f>
        <v>6</v>
      </c>
      <c r="G237" s="950"/>
    </row>
    <row r="238" spans="1:7" x14ac:dyDescent="0.2">
      <c r="A238" s="948">
        <v>2</v>
      </c>
      <c r="B238" s="948" t="s">
        <v>237</v>
      </c>
      <c r="C238" s="948" t="s">
        <v>248</v>
      </c>
      <c r="D238" s="948" t="s">
        <v>239</v>
      </c>
      <c r="E238" s="948" t="s">
        <v>240</v>
      </c>
      <c r="F238" s="952">
        <f>'Quarter 2'!D$46</f>
        <v>87</v>
      </c>
      <c r="G238" s="950"/>
    </row>
    <row r="239" spans="1:7" x14ac:dyDescent="0.2">
      <c r="A239" s="948">
        <v>2</v>
      </c>
      <c r="B239" s="948" t="s">
        <v>237</v>
      </c>
      <c r="C239" s="948" t="s">
        <v>248</v>
      </c>
      <c r="D239" s="948" t="s">
        <v>239</v>
      </c>
      <c r="E239" s="948" t="s">
        <v>241</v>
      </c>
      <c r="F239" s="952">
        <f>'Quarter 2'!D$47</f>
        <v>0</v>
      </c>
      <c r="G239" s="950"/>
    </row>
    <row r="240" spans="1:7" x14ac:dyDescent="0.2">
      <c r="A240" s="948">
        <v>2</v>
      </c>
      <c r="B240" s="948" t="s">
        <v>237</v>
      </c>
      <c r="C240" s="948" t="s">
        <v>248</v>
      </c>
      <c r="D240" s="948" t="s">
        <v>239</v>
      </c>
      <c r="E240" s="948" t="s">
        <v>242</v>
      </c>
      <c r="F240" s="952">
        <f>'Quarter 2'!D$48</f>
        <v>3</v>
      </c>
      <c r="G240" s="950"/>
    </row>
    <row r="241" spans="1:7" x14ac:dyDescent="0.2">
      <c r="A241" s="948">
        <v>2</v>
      </c>
      <c r="B241" s="948" t="s">
        <v>237</v>
      </c>
      <c r="C241" s="948" t="s">
        <v>248</v>
      </c>
      <c r="D241" s="948" t="s">
        <v>239</v>
      </c>
      <c r="E241" s="948" t="s">
        <v>27</v>
      </c>
      <c r="F241" s="952">
        <f>'Quarter 2'!D$52</f>
        <v>0</v>
      </c>
      <c r="G241" s="950"/>
    </row>
    <row r="242" spans="1:7" x14ac:dyDescent="0.2">
      <c r="A242" s="948">
        <v>2</v>
      </c>
      <c r="B242" s="948" t="s">
        <v>237</v>
      </c>
      <c r="C242" s="948" t="s">
        <v>248</v>
      </c>
      <c r="D242" s="948" t="s">
        <v>239</v>
      </c>
      <c r="E242" s="948" t="s">
        <v>29</v>
      </c>
      <c r="F242" s="952">
        <f>'Quarter 2'!D$53</f>
        <v>0</v>
      </c>
      <c r="G242" s="950"/>
    </row>
    <row r="243" spans="1:7" x14ac:dyDescent="0.2">
      <c r="A243" s="948">
        <v>2</v>
      </c>
      <c r="B243" s="948" t="s">
        <v>237</v>
      </c>
      <c r="C243" s="948" t="s">
        <v>248</v>
      </c>
      <c r="D243" s="948" t="s">
        <v>239</v>
      </c>
      <c r="E243" s="948" t="s">
        <v>31</v>
      </c>
      <c r="F243" s="952">
        <f>'Quarter 2'!D$54</f>
        <v>1</v>
      </c>
      <c r="G243" s="950"/>
    </row>
    <row r="244" spans="1:7" x14ac:dyDescent="0.2">
      <c r="A244" s="948">
        <v>2</v>
      </c>
      <c r="B244" s="948" t="s">
        <v>237</v>
      </c>
      <c r="C244" s="948" t="s">
        <v>248</v>
      </c>
      <c r="D244" s="948" t="s">
        <v>239</v>
      </c>
      <c r="E244" s="948" t="s">
        <v>243</v>
      </c>
      <c r="F244" s="952">
        <f>'Quarter 2'!D$55</f>
        <v>0</v>
      </c>
      <c r="G244" s="950"/>
    </row>
    <row r="245" spans="1:7" x14ac:dyDescent="0.2">
      <c r="A245" s="948">
        <v>2</v>
      </c>
      <c r="B245" s="948" t="s">
        <v>237</v>
      </c>
      <c r="C245" s="948" t="s">
        <v>248</v>
      </c>
      <c r="D245" s="948" t="s">
        <v>239</v>
      </c>
      <c r="E245" s="948" t="s">
        <v>37</v>
      </c>
      <c r="F245" s="952">
        <f>'Quarter 2'!D$59</f>
        <v>0</v>
      </c>
      <c r="G245" s="950"/>
    </row>
    <row r="246" spans="1:7" x14ac:dyDescent="0.2">
      <c r="A246" s="948">
        <v>2</v>
      </c>
      <c r="B246" s="948" t="s">
        <v>237</v>
      </c>
      <c r="C246" s="948" t="s">
        <v>248</v>
      </c>
      <c r="D246" s="948" t="s">
        <v>239</v>
      </c>
      <c r="E246" s="948" t="s">
        <v>38</v>
      </c>
      <c r="F246" s="952">
        <f>'Quarter 2'!D$60</f>
        <v>0</v>
      </c>
      <c r="G246" s="950"/>
    </row>
    <row r="247" spans="1:7" x14ac:dyDescent="0.2">
      <c r="A247" s="948">
        <v>2</v>
      </c>
      <c r="B247" s="948" t="s">
        <v>237</v>
      </c>
      <c r="C247" s="948" t="s">
        <v>248</v>
      </c>
      <c r="D247" s="948" t="s">
        <v>239</v>
      </c>
      <c r="E247" s="948" t="s">
        <v>39</v>
      </c>
      <c r="F247" s="952">
        <f>'Quarter 2'!D$61</f>
        <v>0</v>
      </c>
      <c r="G247" s="950"/>
    </row>
    <row r="248" spans="1:7" x14ac:dyDescent="0.2">
      <c r="A248" s="948">
        <v>2</v>
      </c>
      <c r="B248" s="948" t="s">
        <v>237</v>
      </c>
      <c r="C248" s="948" t="s">
        <v>248</v>
      </c>
      <c r="D248" s="948" t="s">
        <v>239</v>
      </c>
      <c r="E248" s="948" t="s">
        <v>244</v>
      </c>
      <c r="F248" s="952">
        <f>'Quarter 2'!D$62</f>
        <v>0</v>
      </c>
      <c r="G248" s="950"/>
    </row>
    <row r="249" spans="1:7" x14ac:dyDescent="0.2">
      <c r="A249" s="948">
        <v>2</v>
      </c>
      <c r="B249" s="948" t="s">
        <v>237</v>
      </c>
      <c r="C249" s="948" t="s">
        <v>248</v>
      </c>
      <c r="D249" s="948" t="s">
        <v>239</v>
      </c>
      <c r="E249" s="948" t="s">
        <v>42</v>
      </c>
      <c r="F249" s="952">
        <f>'Quarter 2'!D$66</f>
        <v>0</v>
      </c>
      <c r="G249" s="950"/>
    </row>
    <row r="250" spans="1:7" x14ac:dyDescent="0.2">
      <c r="A250" s="948">
        <v>2</v>
      </c>
      <c r="B250" s="948" t="s">
        <v>237</v>
      </c>
      <c r="C250" s="948" t="s">
        <v>248</v>
      </c>
      <c r="D250" s="948" t="s">
        <v>239</v>
      </c>
      <c r="E250" s="948" t="s">
        <v>43</v>
      </c>
      <c r="F250" s="952">
        <f>'Quarter 2'!D$67</f>
        <v>1</v>
      </c>
      <c r="G250" s="950"/>
    </row>
    <row r="251" spans="1:7" x14ac:dyDescent="0.2">
      <c r="A251" s="948">
        <v>2</v>
      </c>
      <c r="B251" s="948" t="s">
        <v>237</v>
      </c>
      <c r="C251" s="948" t="s">
        <v>248</v>
      </c>
      <c r="D251" s="948" t="s">
        <v>239</v>
      </c>
      <c r="E251" s="948" t="s">
        <v>245</v>
      </c>
      <c r="F251" s="952">
        <f>'Quarter 2'!D$68</f>
        <v>0</v>
      </c>
      <c r="G251" s="950"/>
    </row>
    <row r="252" spans="1:7" x14ac:dyDescent="0.2">
      <c r="A252" s="948">
        <v>2</v>
      </c>
      <c r="B252" s="948" t="s">
        <v>237</v>
      </c>
      <c r="C252" s="948" t="s">
        <v>248</v>
      </c>
      <c r="D252" s="948" t="s">
        <v>239</v>
      </c>
      <c r="E252" s="948" t="s">
        <v>46</v>
      </c>
      <c r="F252" s="952">
        <f>'Quarter 2'!D$72</f>
        <v>0</v>
      </c>
      <c r="G252" s="950"/>
    </row>
    <row r="253" spans="1:7" x14ac:dyDescent="0.2">
      <c r="A253" s="948">
        <v>2</v>
      </c>
      <c r="B253" s="948" t="s">
        <v>237</v>
      </c>
      <c r="C253" s="948" t="s">
        <v>248</v>
      </c>
      <c r="D253" s="948" t="s">
        <v>239</v>
      </c>
      <c r="E253" s="948" t="s">
        <v>246</v>
      </c>
      <c r="F253" s="952">
        <f>'Quarter 2'!D$73</f>
        <v>1</v>
      </c>
      <c r="G253" s="950"/>
    </row>
    <row r="254" spans="1:7" x14ac:dyDescent="0.2">
      <c r="A254" s="948">
        <v>2</v>
      </c>
      <c r="B254" s="948" t="s">
        <v>237</v>
      </c>
      <c r="C254" s="948" t="s">
        <v>248</v>
      </c>
      <c r="D254" s="948" t="s">
        <v>239</v>
      </c>
      <c r="E254" s="948" t="s">
        <v>247</v>
      </c>
      <c r="F254" s="952">
        <f>'Quarter 2'!D$77</f>
        <v>5</v>
      </c>
      <c r="G254" s="950"/>
    </row>
    <row r="255" spans="1:7" x14ac:dyDescent="0.2">
      <c r="A255" s="948">
        <v>2</v>
      </c>
      <c r="B255" s="948" t="s">
        <v>237</v>
      </c>
      <c r="C255" s="948" t="s">
        <v>238</v>
      </c>
      <c r="D255" s="948" t="s">
        <v>249</v>
      </c>
      <c r="E255" s="948" t="s">
        <v>240</v>
      </c>
      <c r="F255" s="952">
        <f>'Quarter 2'!F$46</f>
        <v>40</v>
      </c>
      <c r="G255" s="950"/>
    </row>
    <row r="256" spans="1:7" x14ac:dyDescent="0.2">
      <c r="A256" s="948">
        <v>2</v>
      </c>
      <c r="B256" s="948" t="s">
        <v>237</v>
      </c>
      <c r="C256" s="948" t="s">
        <v>238</v>
      </c>
      <c r="D256" s="948" t="s">
        <v>249</v>
      </c>
      <c r="E256" s="948" t="s">
        <v>241</v>
      </c>
      <c r="F256" s="952">
        <f>'Quarter 2'!F$47</f>
        <v>0</v>
      </c>
      <c r="G256" s="950"/>
    </row>
    <row r="257" spans="1:7" x14ac:dyDescent="0.2">
      <c r="A257" s="948">
        <v>2</v>
      </c>
      <c r="B257" s="948" t="s">
        <v>237</v>
      </c>
      <c r="C257" s="948" t="s">
        <v>238</v>
      </c>
      <c r="D257" s="948" t="s">
        <v>249</v>
      </c>
      <c r="E257" s="948" t="s">
        <v>242</v>
      </c>
      <c r="F257" s="952">
        <f>'Quarter 2'!F$48</f>
        <v>1</v>
      </c>
      <c r="G257" s="950"/>
    </row>
    <row r="258" spans="1:7" x14ac:dyDescent="0.2">
      <c r="A258" s="948">
        <v>2</v>
      </c>
      <c r="B258" s="948" t="s">
        <v>237</v>
      </c>
      <c r="C258" s="948" t="s">
        <v>238</v>
      </c>
      <c r="D258" s="948" t="s">
        <v>249</v>
      </c>
      <c r="E258" s="948" t="s">
        <v>27</v>
      </c>
      <c r="F258" s="952">
        <f>'Quarter 2'!F$52</f>
        <v>0</v>
      </c>
      <c r="G258" s="950"/>
    </row>
    <row r="259" spans="1:7" x14ac:dyDescent="0.2">
      <c r="A259" s="948">
        <v>2</v>
      </c>
      <c r="B259" s="948" t="s">
        <v>237</v>
      </c>
      <c r="C259" s="948" t="s">
        <v>238</v>
      </c>
      <c r="D259" s="948" t="s">
        <v>249</v>
      </c>
      <c r="E259" s="948" t="s">
        <v>29</v>
      </c>
      <c r="F259" s="952">
        <f>'Quarter 2'!F$53</f>
        <v>0</v>
      </c>
      <c r="G259" s="950"/>
    </row>
    <row r="260" spans="1:7" x14ac:dyDescent="0.2">
      <c r="A260" s="948">
        <v>2</v>
      </c>
      <c r="B260" s="948" t="s">
        <v>237</v>
      </c>
      <c r="C260" s="948" t="s">
        <v>238</v>
      </c>
      <c r="D260" s="948" t="s">
        <v>249</v>
      </c>
      <c r="E260" s="948" t="s">
        <v>31</v>
      </c>
      <c r="F260" s="952">
        <f>'Quarter 2'!F$54</f>
        <v>1</v>
      </c>
      <c r="G260" s="950"/>
    </row>
    <row r="261" spans="1:7" x14ac:dyDescent="0.2">
      <c r="A261" s="948">
        <v>2</v>
      </c>
      <c r="B261" s="948" t="s">
        <v>237</v>
      </c>
      <c r="C261" s="948" t="s">
        <v>238</v>
      </c>
      <c r="D261" s="948" t="s">
        <v>249</v>
      </c>
      <c r="E261" s="948" t="s">
        <v>243</v>
      </c>
      <c r="F261" s="952">
        <f>'Quarter 2'!F$55</f>
        <v>0</v>
      </c>
      <c r="G261" s="950"/>
    </row>
    <row r="262" spans="1:7" x14ac:dyDescent="0.2">
      <c r="A262" s="948">
        <v>2</v>
      </c>
      <c r="B262" s="948" t="s">
        <v>237</v>
      </c>
      <c r="C262" s="948" t="s">
        <v>238</v>
      </c>
      <c r="D262" s="948" t="s">
        <v>249</v>
      </c>
      <c r="E262" s="948" t="s">
        <v>37</v>
      </c>
      <c r="F262" s="952">
        <f>'Quarter 2'!F$59</f>
        <v>0</v>
      </c>
      <c r="G262" s="950"/>
    </row>
    <row r="263" spans="1:7" x14ac:dyDescent="0.2">
      <c r="A263" s="948">
        <v>2</v>
      </c>
      <c r="B263" s="948" t="s">
        <v>237</v>
      </c>
      <c r="C263" s="948" t="s">
        <v>238</v>
      </c>
      <c r="D263" s="948" t="s">
        <v>249</v>
      </c>
      <c r="E263" s="948" t="s">
        <v>38</v>
      </c>
      <c r="F263" s="952">
        <f>'Quarter 2'!F$60</f>
        <v>0</v>
      </c>
      <c r="G263" s="950"/>
    </row>
    <row r="264" spans="1:7" x14ac:dyDescent="0.2">
      <c r="A264" s="948">
        <v>2</v>
      </c>
      <c r="B264" s="948" t="s">
        <v>237</v>
      </c>
      <c r="C264" s="948" t="s">
        <v>238</v>
      </c>
      <c r="D264" s="948" t="s">
        <v>249</v>
      </c>
      <c r="E264" s="948" t="s">
        <v>39</v>
      </c>
      <c r="F264" s="952">
        <f>'Quarter 2'!F$61</f>
        <v>0</v>
      </c>
      <c r="G264" s="950"/>
    </row>
    <row r="265" spans="1:7" x14ac:dyDescent="0.2">
      <c r="A265" s="948">
        <v>2</v>
      </c>
      <c r="B265" s="948" t="s">
        <v>237</v>
      </c>
      <c r="C265" s="948" t="s">
        <v>238</v>
      </c>
      <c r="D265" s="948" t="s">
        <v>249</v>
      </c>
      <c r="E265" s="948" t="s">
        <v>244</v>
      </c>
      <c r="F265" s="952">
        <f>'Quarter 2'!F$62</f>
        <v>0</v>
      </c>
      <c r="G265" s="950"/>
    </row>
    <row r="266" spans="1:7" x14ac:dyDescent="0.2">
      <c r="A266" s="948">
        <v>2</v>
      </c>
      <c r="B266" s="948" t="s">
        <v>237</v>
      </c>
      <c r="C266" s="948" t="s">
        <v>238</v>
      </c>
      <c r="D266" s="948" t="s">
        <v>249</v>
      </c>
      <c r="E266" s="948" t="s">
        <v>42</v>
      </c>
      <c r="F266" s="952">
        <f>'Quarter 2'!F$66</f>
        <v>0</v>
      </c>
      <c r="G266" s="950"/>
    </row>
    <row r="267" spans="1:7" x14ac:dyDescent="0.2">
      <c r="A267" s="948">
        <v>2</v>
      </c>
      <c r="B267" s="948" t="s">
        <v>237</v>
      </c>
      <c r="C267" s="948" t="s">
        <v>238</v>
      </c>
      <c r="D267" s="948" t="s">
        <v>249</v>
      </c>
      <c r="E267" s="948" t="s">
        <v>43</v>
      </c>
      <c r="F267" s="952">
        <f>'Quarter 2'!F$67</f>
        <v>0</v>
      </c>
      <c r="G267" s="950"/>
    </row>
    <row r="268" spans="1:7" x14ac:dyDescent="0.2">
      <c r="A268" s="948">
        <v>2</v>
      </c>
      <c r="B268" s="948" t="s">
        <v>237</v>
      </c>
      <c r="C268" s="948" t="s">
        <v>238</v>
      </c>
      <c r="D268" s="948" t="s">
        <v>249</v>
      </c>
      <c r="E268" s="948" t="s">
        <v>245</v>
      </c>
      <c r="F268" s="952">
        <f>'Quarter 2'!F$68</f>
        <v>0</v>
      </c>
      <c r="G268" s="950"/>
    </row>
    <row r="269" spans="1:7" x14ac:dyDescent="0.2">
      <c r="A269" s="948">
        <v>2</v>
      </c>
      <c r="B269" s="948" t="s">
        <v>237</v>
      </c>
      <c r="C269" s="948" t="s">
        <v>238</v>
      </c>
      <c r="D269" s="948" t="s">
        <v>249</v>
      </c>
      <c r="E269" s="948" t="s">
        <v>46</v>
      </c>
      <c r="F269" s="952">
        <f>'Quarter 2'!F$72</f>
        <v>0</v>
      </c>
      <c r="G269" s="950"/>
    </row>
    <row r="270" spans="1:7" x14ac:dyDescent="0.2">
      <c r="A270" s="948">
        <v>2</v>
      </c>
      <c r="B270" s="948" t="s">
        <v>237</v>
      </c>
      <c r="C270" s="948" t="s">
        <v>238</v>
      </c>
      <c r="D270" s="948" t="s">
        <v>249</v>
      </c>
      <c r="E270" s="948" t="s">
        <v>246</v>
      </c>
      <c r="F270" s="952">
        <f>'Quarter 2'!F$73</f>
        <v>0</v>
      </c>
      <c r="G270" s="950"/>
    </row>
    <row r="271" spans="1:7" x14ac:dyDescent="0.2">
      <c r="A271" s="948">
        <v>2</v>
      </c>
      <c r="B271" s="948" t="s">
        <v>237</v>
      </c>
      <c r="C271" s="948" t="s">
        <v>238</v>
      </c>
      <c r="D271" s="948" t="s">
        <v>249</v>
      </c>
      <c r="E271" s="948" t="s">
        <v>247</v>
      </c>
      <c r="F271" s="952">
        <f>'Quarter 2'!F$77</f>
        <v>2</v>
      </c>
      <c r="G271" s="950"/>
    </row>
    <row r="272" spans="1:7" x14ac:dyDescent="0.2">
      <c r="A272" s="948">
        <v>2</v>
      </c>
      <c r="B272" s="948" t="s">
        <v>237</v>
      </c>
      <c r="C272" s="948" t="s">
        <v>248</v>
      </c>
      <c r="D272" s="948" t="s">
        <v>249</v>
      </c>
      <c r="E272" s="948" t="s">
        <v>240</v>
      </c>
      <c r="F272" s="952">
        <f>'Quarter 2'!G$46</f>
        <v>34</v>
      </c>
      <c r="G272" s="950"/>
    </row>
    <row r="273" spans="1:7" x14ac:dyDescent="0.2">
      <c r="A273" s="948">
        <v>2</v>
      </c>
      <c r="B273" s="948" t="s">
        <v>237</v>
      </c>
      <c r="C273" s="948" t="s">
        <v>248</v>
      </c>
      <c r="D273" s="948" t="s">
        <v>249</v>
      </c>
      <c r="E273" s="948" t="s">
        <v>241</v>
      </c>
      <c r="F273" s="952">
        <f>'Quarter 2'!G$47</f>
        <v>0</v>
      </c>
      <c r="G273" s="950"/>
    </row>
    <row r="274" spans="1:7" x14ac:dyDescent="0.2">
      <c r="A274" s="948">
        <v>2</v>
      </c>
      <c r="B274" s="948" t="s">
        <v>237</v>
      </c>
      <c r="C274" s="948" t="s">
        <v>248</v>
      </c>
      <c r="D274" s="948" t="s">
        <v>249</v>
      </c>
      <c r="E274" s="948" t="s">
        <v>242</v>
      </c>
      <c r="F274" s="952">
        <f>'Quarter 2'!G$48</f>
        <v>3</v>
      </c>
      <c r="G274" s="950"/>
    </row>
    <row r="275" spans="1:7" x14ac:dyDescent="0.2">
      <c r="A275" s="948">
        <v>2</v>
      </c>
      <c r="B275" s="948" t="s">
        <v>237</v>
      </c>
      <c r="C275" s="948" t="s">
        <v>248</v>
      </c>
      <c r="D275" s="948" t="s">
        <v>249</v>
      </c>
      <c r="E275" s="948" t="s">
        <v>27</v>
      </c>
      <c r="F275" s="952">
        <f>'Quarter 2'!G$52</f>
        <v>0</v>
      </c>
      <c r="G275" s="950"/>
    </row>
    <row r="276" spans="1:7" x14ac:dyDescent="0.2">
      <c r="A276" s="948">
        <v>2</v>
      </c>
      <c r="B276" s="948" t="s">
        <v>237</v>
      </c>
      <c r="C276" s="948" t="s">
        <v>248</v>
      </c>
      <c r="D276" s="948" t="s">
        <v>249</v>
      </c>
      <c r="E276" s="948" t="s">
        <v>29</v>
      </c>
      <c r="F276" s="952">
        <f>'Quarter 2'!G$53</f>
        <v>0</v>
      </c>
      <c r="G276" s="950"/>
    </row>
    <row r="277" spans="1:7" x14ac:dyDescent="0.2">
      <c r="A277" s="948">
        <v>2</v>
      </c>
      <c r="B277" s="948" t="s">
        <v>237</v>
      </c>
      <c r="C277" s="948" t="s">
        <v>248</v>
      </c>
      <c r="D277" s="948" t="s">
        <v>249</v>
      </c>
      <c r="E277" s="948" t="s">
        <v>31</v>
      </c>
      <c r="F277" s="952">
        <f>'Quarter 2'!G$54</f>
        <v>0</v>
      </c>
      <c r="G277" s="950"/>
    </row>
    <row r="278" spans="1:7" x14ac:dyDescent="0.2">
      <c r="A278" s="948">
        <v>2</v>
      </c>
      <c r="B278" s="948" t="s">
        <v>237</v>
      </c>
      <c r="C278" s="948" t="s">
        <v>248</v>
      </c>
      <c r="D278" s="948" t="s">
        <v>249</v>
      </c>
      <c r="E278" s="948" t="s">
        <v>243</v>
      </c>
      <c r="F278" s="952">
        <f>'Quarter 2'!G$55</f>
        <v>0</v>
      </c>
      <c r="G278" s="950"/>
    </row>
    <row r="279" spans="1:7" x14ac:dyDescent="0.2">
      <c r="A279" s="948">
        <v>2</v>
      </c>
      <c r="B279" s="948" t="s">
        <v>237</v>
      </c>
      <c r="C279" s="948" t="s">
        <v>248</v>
      </c>
      <c r="D279" s="948" t="s">
        <v>249</v>
      </c>
      <c r="E279" s="948" t="s">
        <v>37</v>
      </c>
      <c r="F279" s="952">
        <f>'Quarter 2'!G$59</f>
        <v>0</v>
      </c>
      <c r="G279" s="950"/>
    </row>
    <row r="280" spans="1:7" x14ac:dyDescent="0.2">
      <c r="A280" s="948">
        <v>2</v>
      </c>
      <c r="B280" s="948" t="s">
        <v>237</v>
      </c>
      <c r="C280" s="948" t="s">
        <v>248</v>
      </c>
      <c r="D280" s="948" t="s">
        <v>249</v>
      </c>
      <c r="E280" s="948" t="s">
        <v>38</v>
      </c>
      <c r="F280" s="952">
        <f>'Quarter 2'!G$60</f>
        <v>0</v>
      </c>
      <c r="G280" s="950"/>
    </row>
    <row r="281" spans="1:7" x14ac:dyDescent="0.2">
      <c r="A281" s="948">
        <v>2</v>
      </c>
      <c r="B281" s="948" t="s">
        <v>237</v>
      </c>
      <c r="C281" s="948" t="s">
        <v>248</v>
      </c>
      <c r="D281" s="948" t="s">
        <v>249</v>
      </c>
      <c r="E281" s="948" t="s">
        <v>39</v>
      </c>
      <c r="F281" s="952">
        <f>'Quarter 2'!G$61</f>
        <v>0</v>
      </c>
      <c r="G281" s="950"/>
    </row>
    <row r="282" spans="1:7" x14ac:dyDescent="0.2">
      <c r="A282" s="948">
        <v>2</v>
      </c>
      <c r="B282" s="948" t="s">
        <v>237</v>
      </c>
      <c r="C282" s="948" t="s">
        <v>248</v>
      </c>
      <c r="D282" s="948" t="s">
        <v>249</v>
      </c>
      <c r="E282" s="948" t="s">
        <v>244</v>
      </c>
      <c r="F282" s="952">
        <f>'Quarter 2'!G$62</f>
        <v>0</v>
      </c>
      <c r="G282" s="950"/>
    </row>
    <row r="283" spans="1:7" x14ac:dyDescent="0.2">
      <c r="A283" s="948">
        <v>2</v>
      </c>
      <c r="B283" s="948" t="s">
        <v>237</v>
      </c>
      <c r="C283" s="948" t="s">
        <v>248</v>
      </c>
      <c r="D283" s="948" t="s">
        <v>249</v>
      </c>
      <c r="E283" s="948" t="s">
        <v>42</v>
      </c>
      <c r="F283" s="952">
        <f>'Quarter 2'!G$66</f>
        <v>0</v>
      </c>
      <c r="G283" s="950"/>
    </row>
    <row r="284" spans="1:7" x14ac:dyDescent="0.2">
      <c r="A284" s="948">
        <v>2</v>
      </c>
      <c r="B284" s="948" t="s">
        <v>237</v>
      </c>
      <c r="C284" s="948" t="s">
        <v>248</v>
      </c>
      <c r="D284" s="948" t="s">
        <v>249</v>
      </c>
      <c r="E284" s="948" t="s">
        <v>43</v>
      </c>
      <c r="F284" s="952">
        <f>'Quarter 2'!G$67</f>
        <v>1</v>
      </c>
      <c r="G284" s="950"/>
    </row>
    <row r="285" spans="1:7" x14ac:dyDescent="0.2">
      <c r="A285" s="948">
        <v>2</v>
      </c>
      <c r="B285" s="948" t="s">
        <v>237</v>
      </c>
      <c r="C285" s="948" t="s">
        <v>248</v>
      </c>
      <c r="D285" s="948" t="s">
        <v>249</v>
      </c>
      <c r="E285" s="948" t="s">
        <v>245</v>
      </c>
      <c r="F285" s="952">
        <f>'Quarter 2'!G$68</f>
        <v>0</v>
      </c>
      <c r="G285" s="950"/>
    </row>
    <row r="286" spans="1:7" x14ac:dyDescent="0.2">
      <c r="A286" s="948">
        <v>2</v>
      </c>
      <c r="B286" s="948" t="s">
        <v>237</v>
      </c>
      <c r="C286" s="948" t="s">
        <v>248</v>
      </c>
      <c r="D286" s="948" t="s">
        <v>249</v>
      </c>
      <c r="E286" s="948" t="s">
        <v>46</v>
      </c>
      <c r="F286" s="952">
        <f>'Quarter 2'!G$72</f>
        <v>0</v>
      </c>
      <c r="G286" s="950"/>
    </row>
    <row r="287" spans="1:7" x14ac:dyDescent="0.2">
      <c r="A287" s="948">
        <v>2</v>
      </c>
      <c r="B287" s="948" t="s">
        <v>237</v>
      </c>
      <c r="C287" s="948" t="s">
        <v>248</v>
      </c>
      <c r="D287" s="948" t="s">
        <v>249</v>
      </c>
      <c r="E287" s="948" t="s">
        <v>246</v>
      </c>
      <c r="F287" s="952">
        <f>'Quarter 2'!G$73</f>
        <v>1</v>
      </c>
      <c r="G287" s="950"/>
    </row>
    <row r="288" spans="1:7" x14ac:dyDescent="0.2">
      <c r="A288" s="948">
        <v>2</v>
      </c>
      <c r="B288" s="948" t="s">
        <v>237</v>
      </c>
      <c r="C288" s="948" t="s">
        <v>248</v>
      </c>
      <c r="D288" s="948" t="s">
        <v>249</v>
      </c>
      <c r="E288" s="948" t="s">
        <v>247</v>
      </c>
      <c r="F288" s="952">
        <f>'Quarter 2'!G$77</f>
        <v>2</v>
      </c>
      <c r="G288" s="950"/>
    </row>
    <row r="289" spans="1:7" x14ac:dyDescent="0.2">
      <c r="A289" s="948">
        <v>2</v>
      </c>
      <c r="B289" s="948" t="s">
        <v>250</v>
      </c>
      <c r="C289" s="948" t="s">
        <v>238</v>
      </c>
      <c r="D289" s="948" t="s">
        <v>239</v>
      </c>
      <c r="E289" s="948" t="s">
        <v>59</v>
      </c>
      <c r="F289" s="952">
        <f>'Quarter 2'!$D$88</f>
        <v>1</v>
      </c>
      <c r="G289" s="950"/>
    </row>
    <row r="290" spans="1:7" x14ac:dyDescent="0.2">
      <c r="A290" s="948">
        <v>2</v>
      </c>
      <c r="B290" s="948" t="s">
        <v>250</v>
      </c>
      <c r="C290" s="948" t="s">
        <v>238</v>
      </c>
      <c r="D290" s="948" t="s">
        <v>239</v>
      </c>
      <c r="E290" s="948" t="s">
        <v>60</v>
      </c>
      <c r="F290" s="952">
        <f>'Quarter 2'!$E$88</f>
        <v>13</v>
      </c>
      <c r="G290" s="950"/>
    </row>
    <row r="291" spans="1:7" x14ac:dyDescent="0.2">
      <c r="A291" s="948">
        <v>2</v>
      </c>
      <c r="B291" s="948" t="s">
        <v>250</v>
      </c>
      <c r="C291" s="948" t="s">
        <v>238</v>
      </c>
      <c r="D291" s="948" t="s">
        <v>239</v>
      </c>
      <c r="E291" s="953" t="s">
        <v>61</v>
      </c>
      <c r="F291" s="952">
        <f>'Quarter 2'!$F$88</f>
        <v>29</v>
      </c>
      <c r="G291" s="950"/>
    </row>
    <row r="292" spans="1:7" x14ac:dyDescent="0.2">
      <c r="A292" s="948">
        <v>2</v>
      </c>
      <c r="B292" s="948" t="s">
        <v>250</v>
      </c>
      <c r="C292" s="948" t="s">
        <v>238</v>
      </c>
      <c r="D292" s="948" t="s">
        <v>239</v>
      </c>
      <c r="E292" s="948" t="s">
        <v>62</v>
      </c>
      <c r="F292" s="952">
        <f>'Quarter 2'!$G$88</f>
        <v>39</v>
      </c>
      <c r="G292" s="950"/>
    </row>
    <row r="293" spans="1:7" x14ac:dyDescent="0.2">
      <c r="A293" s="948">
        <v>2</v>
      </c>
      <c r="B293" s="948" t="s">
        <v>250</v>
      </c>
      <c r="C293" s="948" t="s">
        <v>238</v>
      </c>
      <c r="D293" s="948" t="s">
        <v>239</v>
      </c>
      <c r="E293" s="948" t="s">
        <v>63</v>
      </c>
      <c r="F293" s="952">
        <f>'Quarter 2'!$H$88</f>
        <v>17</v>
      </c>
      <c r="G293" s="950"/>
    </row>
    <row r="294" spans="1:7" x14ac:dyDescent="0.2">
      <c r="A294" s="948">
        <v>2</v>
      </c>
      <c r="B294" s="948" t="s">
        <v>250</v>
      </c>
      <c r="C294" s="948" t="s">
        <v>238</v>
      </c>
      <c r="D294" s="948" t="s">
        <v>249</v>
      </c>
      <c r="E294" s="948" t="s">
        <v>59</v>
      </c>
      <c r="F294" s="952">
        <f>'Quarter 2'!$D$89</f>
        <v>0</v>
      </c>
      <c r="G294" s="950"/>
    </row>
    <row r="295" spans="1:7" x14ac:dyDescent="0.2">
      <c r="A295" s="948">
        <v>2</v>
      </c>
      <c r="B295" s="948" t="s">
        <v>250</v>
      </c>
      <c r="C295" s="948" t="s">
        <v>238</v>
      </c>
      <c r="D295" s="948" t="s">
        <v>249</v>
      </c>
      <c r="E295" s="948" t="s">
        <v>60</v>
      </c>
      <c r="F295" s="952">
        <f>'Quarter 2'!$E$89</f>
        <v>7</v>
      </c>
      <c r="G295" s="950"/>
    </row>
    <row r="296" spans="1:7" x14ac:dyDescent="0.2">
      <c r="A296" s="948">
        <v>2</v>
      </c>
      <c r="B296" s="948" t="s">
        <v>250</v>
      </c>
      <c r="C296" s="948" t="s">
        <v>238</v>
      </c>
      <c r="D296" s="948" t="s">
        <v>249</v>
      </c>
      <c r="E296" s="953" t="s">
        <v>61</v>
      </c>
      <c r="F296" s="952">
        <f>'Quarter 2'!$F$89</f>
        <v>14</v>
      </c>
      <c r="G296" s="950"/>
    </row>
    <row r="297" spans="1:7" x14ac:dyDescent="0.2">
      <c r="A297" s="948">
        <v>2</v>
      </c>
      <c r="B297" s="948" t="s">
        <v>250</v>
      </c>
      <c r="C297" s="948" t="s">
        <v>238</v>
      </c>
      <c r="D297" s="948" t="s">
        <v>249</v>
      </c>
      <c r="E297" s="948" t="s">
        <v>62</v>
      </c>
      <c r="F297" s="952">
        <f>'Quarter 2'!$G$89</f>
        <v>17</v>
      </c>
      <c r="G297" s="950"/>
    </row>
    <row r="298" spans="1:7" x14ac:dyDescent="0.2">
      <c r="A298" s="948">
        <v>2</v>
      </c>
      <c r="B298" s="948" t="s">
        <v>250</v>
      </c>
      <c r="C298" s="948" t="s">
        <v>238</v>
      </c>
      <c r="D298" s="948" t="s">
        <v>249</v>
      </c>
      <c r="E298" s="948" t="s">
        <v>63</v>
      </c>
      <c r="F298" s="952">
        <f>'Quarter 2'!$H$89</f>
        <v>6</v>
      </c>
      <c r="G298" s="950"/>
    </row>
    <row r="299" spans="1:7" x14ac:dyDescent="0.2">
      <c r="A299" s="948">
        <v>2</v>
      </c>
      <c r="B299" s="948" t="s">
        <v>250</v>
      </c>
      <c r="C299" s="948" t="s">
        <v>238</v>
      </c>
      <c r="D299" s="948" t="s">
        <v>251</v>
      </c>
      <c r="E299" s="948" t="s">
        <v>59</v>
      </c>
      <c r="F299" s="952">
        <f>'Quarter 2'!$D$90</f>
        <v>0</v>
      </c>
      <c r="G299" s="950"/>
    </row>
    <row r="300" spans="1:7" x14ac:dyDescent="0.2">
      <c r="A300" s="948">
        <v>2</v>
      </c>
      <c r="B300" s="948" t="s">
        <v>250</v>
      </c>
      <c r="C300" s="948" t="s">
        <v>238</v>
      </c>
      <c r="D300" s="948" t="s">
        <v>251</v>
      </c>
      <c r="E300" s="948" t="s">
        <v>60</v>
      </c>
      <c r="F300" s="952">
        <f>'Quarter 2'!$E$90</f>
        <v>3</v>
      </c>
      <c r="G300" s="950"/>
    </row>
    <row r="301" spans="1:7" x14ac:dyDescent="0.2">
      <c r="A301" s="948">
        <v>2</v>
      </c>
      <c r="B301" s="948" t="s">
        <v>250</v>
      </c>
      <c r="C301" s="948" t="s">
        <v>238</v>
      </c>
      <c r="D301" s="948" t="s">
        <v>251</v>
      </c>
      <c r="E301" s="953" t="s">
        <v>61</v>
      </c>
      <c r="F301" s="952">
        <f>'Quarter 2'!$F$90</f>
        <v>6</v>
      </c>
      <c r="G301" s="950"/>
    </row>
    <row r="302" spans="1:7" x14ac:dyDescent="0.2">
      <c r="A302" s="948">
        <v>2</v>
      </c>
      <c r="B302" s="948" t="s">
        <v>250</v>
      </c>
      <c r="C302" s="948" t="s">
        <v>238</v>
      </c>
      <c r="D302" s="948" t="s">
        <v>251</v>
      </c>
      <c r="E302" s="948" t="s">
        <v>62</v>
      </c>
      <c r="F302" s="952">
        <f>'Quarter 2'!$G$90</f>
        <v>9</v>
      </c>
      <c r="G302" s="950"/>
    </row>
    <row r="303" spans="1:7" x14ac:dyDescent="0.2">
      <c r="A303" s="948">
        <v>2</v>
      </c>
      <c r="B303" s="948" t="s">
        <v>250</v>
      </c>
      <c r="C303" s="948" t="s">
        <v>238</v>
      </c>
      <c r="D303" s="948" t="s">
        <v>251</v>
      </c>
      <c r="E303" s="948" t="s">
        <v>63</v>
      </c>
      <c r="F303" s="952">
        <f>'Quarter 2'!$H$90</f>
        <v>6</v>
      </c>
      <c r="G303" s="950"/>
    </row>
    <row r="304" spans="1:7" x14ac:dyDescent="0.2">
      <c r="A304" s="948">
        <v>2</v>
      </c>
      <c r="B304" s="948" t="s">
        <v>250</v>
      </c>
      <c r="C304" s="948" t="s">
        <v>238</v>
      </c>
      <c r="D304" s="948" t="s">
        <v>252</v>
      </c>
      <c r="E304" s="948" t="s">
        <v>59</v>
      </c>
      <c r="F304" s="952">
        <f>'Quarter 2'!$D$91</f>
        <v>1</v>
      </c>
      <c r="G304" s="950"/>
    </row>
    <row r="305" spans="1:7" x14ac:dyDescent="0.2">
      <c r="A305" s="948">
        <v>2</v>
      </c>
      <c r="B305" s="948" t="s">
        <v>250</v>
      </c>
      <c r="C305" s="948" t="s">
        <v>238</v>
      </c>
      <c r="D305" s="948" t="s">
        <v>252</v>
      </c>
      <c r="E305" s="948" t="s">
        <v>60</v>
      </c>
      <c r="F305" s="952">
        <f>'Quarter 2'!$E$91</f>
        <v>3</v>
      </c>
      <c r="G305" s="950"/>
    </row>
    <row r="306" spans="1:7" x14ac:dyDescent="0.2">
      <c r="A306" s="948">
        <v>2</v>
      </c>
      <c r="B306" s="948" t="s">
        <v>250</v>
      </c>
      <c r="C306" s="948" t="s">
        <v>238</v>
      </c>
      <c r="D306" s="948" t="s">
        <v>252</v>
      </c>
      <c r="E306" s="953" t="s">
        <v>61</v>
      </c>
      <c r="F306" s="952">
        <f>'Quarter 2'!$F$91</f>
        <v>9</v>
      </c>
      <c r="G306" s="950"/>
    </row>
    <row r="307" spans="1:7" x14ac:dyDescent="0.2">
      <c r="A307" s="948">
        <v>2</v>
      </c>
      <c r="B307" s="948" t="s">
        <v>250</v>
      </c>
      <c r="C307" s="948" t="s">
        <v>238</v>
      </c>
      <c r="D307" s="948" t="s">
        <v>252</v>
      </c>
      <c r="E307" s="948" t="s">
        <v>62</v>
      </c>
      <c r="F307" s="952">
        <f>'Quarter 2'!$G$91</f>
        <v>13</v>
      </c>
      <c r="G307" s="950"/>
    </row>
    <row r="308" spans="1:7" x14ac:dyDescent="0.2">
      <c r="A308" s="948">
        <v>2</v>
      </c>
      <c r="B308" s="948" t="s">
        <v>250</v>
      </c>
      <c r="C308" s="948" t="s">
        <v>238</v>
      </c>
      <c r="D308" s="948" t="s">
        <v>252</v>
      </c>
      <c r="E308" s="948" t="s">
        <v>63</v>
      </c>
      <c r="F308" s="952">
        <f>'Quarter 2'!$H$91</f>
        <v>5</v>
      </c>
      <c r="G308" s="950"/>
    </row>
    <row r="309" spans="1:7" x14ac:dyDescent="0.2">
      <c r="A309" s="948">
        <v>2</v>
      </c>
      <c r="B309" s="948" t="s">
        <v>250</v>
      </c>
      <c r="C309" s="948" t="s">
        <v>238</v>
      </c>
      <c r="D309" s="948" t="s">
        <v>253</v>
      </c>
      <c r="E309" s="948" t="s">
        <v>59</v>
      </c>
      <c r="F309" s="952">
        <f>'Quarter 2'!$D$93</f>
        <v>0</v>
      </c>
      <c r="G309" s="950"/>
    </row>
    <row r="310" spans="1:7" x14ac:dyDescent="0.2">
      <c r="A310" s="948">
        <v>2</v>
      </c>
      <c r="B310" s="948" t="s">
        <v>250</v>
      </c>
      <c r="C310" s="948" t="s">
        <v>238</v>
      </c>
      <c r="D310" s="948" t="s">
        <v>253</v>
      </c>
      <c r="E310" s="948" t="s">
        <v>60</v>
      </c>
      <c r="F310" s="952">
        <f>'Quarter 2'!$E$93</f>
        <v>0</v>
      </c>
      <c r="G310" s="950"/>
    </row>
    <row r="311" spans="1:7" x14ac:dyDescent="0.2">
      <c r="A311" s="948">
        <v>2</v>
      </c>
      <c r="B311" s="948" t="s">
        <v>250</v>
      </c>
      <c r="C311" s="948" t="s">
        <v>238</v>
      </c>
      <c r="D311" s="948" t="s">
        <v>253</v>
      </c>
      <c r="E311" s="953" t="s">
        <v>61</v>
      </c>
      <c r="F311" s="952">
        <f>'Quarter 2'!$F$93</f>
        <v>0</v>
      </c>
      <c r="G311" s="950"/>
    </row>
    <row r="312" spans="1:7" x14ac:dyDescent="0.2">
      <c r="A312" s="948">
        <v>2</v>
      </c>
      <c r="B312" s="948" t="s">
        <v>250</v>
      </c>
      <c r="C312" s="948" t="s">
        <v>238</v>
      </c>
      <c r="D312" s="948" t="s">
        <v>253</v>
      </c>
      <c r="E312" s="948" t="s">
        <v>62</v>
      </c>
      <c r="F312" s="952">
        <f>'Quarter 2'!$G$93</f>
        <v>0</v>
      </c>
      <c r="G312" s="950"/>
    </row>
    <row r="313" spans="1:7" x14ac:dyDescent="0.2">
      <c r="A313" s="948">
        <v>2</v>
      </c>
      <c r="B313" s="948" t="s">
        <v>250</v>
      </c>
      <c r="C313" s="948" t="s">
        <v>238</v>
      </c>
      <c r="D313" s="948" t="s">
        <v>253</v>
      </c>
      <c r="E313" s="948" t="s">
        <v>63</v>
      </c>
      <c r="F313" s="952">
        <f>'Quarter 2'!$H$93</f>
        <v>0</v>
      </c>
      <c r="G313" s="950"/>
    </row>
    <row r="314" spans="1:7" x14ac:dyDescent="0.2">
      <c r="A314" s="948">
        <v>2</v>
      </c>
      <c r="B314" s="948" t="s">
        <v>250</v>
      </c>
      <c r="C314" s="948" t="s">
        <v>248</v>
      </c>
      <c r="D314" s="948" t="s">
        <v>239</v>
      </c>
      <c r="E314" s="948" t="s">
        <v>59</v>
      </c>
      <c r="F314" s="952">
        <f>'Quarter 2'!$D$101</f>
        <v>0</v>
      </c>
      <c r="G314" s="950"/>
    </row>
    <row r="315" spans="1:7" x14ac:dyDescent="0.2">
      <c r="A315" s="948">
        <v>2</v>
      </c>
      <c r="B315" s="948" t="s">
        <v>250</v>
      </c>
      <c r="C315" s="948" t="s">
        <v>248</v>
      </c>
      <c r="D315" s="948" t="s">
        <v>239</v>
      </c>
      <c r="E315" s="948" t="s">
        <v>60</v>
      </c>
      <c r="F315" s="952">
        <f>'Quarter 2'!$E$101</f>
        <v>32</v>
      </c>
      <c r="G315" s="950"/>
    </row>
    <row r="316" spans="1:7" x14ac:dyDescent="0.2">
      <c r="A316" s="948">
        <v>2</v>
      </c>
      <c r="B316" s="948" t="s">
        <v>250</v>
      </c>
      <c r="C316" s="948" t="s">
        <v>248</v>
      </c>
      <c r="D316" s="948" t="s">
        <v>239</v>
      </c>
      <c r="E316" s="948" t="s">
        <v>61</v>
      </c>
      <c r="F316" s="952">
        <f>'Quarter 2'!$F$101</f>
        <v>14</v>
      </c>
      <c r="G316" s="950"/>
    </row>
    <row r="317" spans="1:7" x14ac:dyDescent="0.2">
      <c r="A317" s="948">
        <v>2</v>
      </c>
      <c r="B317" s="948" t="s">
        <v>250</v>
      </c>
      <c r="C317" s="948" t="s">
        <v>248</v>
      </c>
      <c r="D317" s="948" t="s">
        <v>239</v>
      </c>
      <c r="E317" s="948" t="s">
        <v>62</v>
      </c>
      <c r="F317" s="952">
        <f>'Quarter 2'!$G$101</f>
        <v>27</v>
      </c>
      <c r="G317" s="950"/>
    </row>
    <row r="318" spans="1:7" x14ac:dyDescent="0.2">
      <c r="A318" s="948">
        <v>2</v>
      </c>
      <c r="B318" s="948" t="s">
        <v>250</v>
      </c>
      <c r="C318" s="948" t="s">
        <v>248</v>
      </c>
      <c r="D318" s="948" t="s">
        <v>239</v>
      </c>
      <c r="E318" s="948" t="s">
        <v>63</v>
      </c>
      <c r="F318" s="952">
        <f>'Quarter 2'!$H$101</f>
        <v>25</v>
      </c>
      <c r="G318" s="950"/>
    </row>
    <row r="319" spans="1:7" x14ac:dyDescent="0.2">
      <c r="A319" s="948">
        <v>2</v>
      </c>
      <c r="B319" s="948" t="s">
        <v>250</v>
      </c>
      <c r="C319" s="948" t="s">
        <v>248</v>
      </c>
      <c r="D319" s="948" t="s">
        <v>249</v>
      </c>
      <c r="E319" s="948" t="s">
        <v>59</v>
      </c>
      <c r="F319" s="952">
        <f>'Quarter 2'!$D$102</f>
        <v>0</v>
      </c>
      <c r="G319" s="950"/>
    </row>
    <row r="320" spans="1:7" x14ac:dyDescent="0.2">
      <c r="A320" s="948">
        <v>2</v>
      </c>
      <c r="B320" s="948" t="s">
        <v>250</v>
      </c>
      <c r="C320" s="948" t="s">
        <v>248</v>
      </c>
      <c r="D320" s="948" t="s">
        <v>249</v>
      </c>
      <c r="E320" s="948" t="s">
        <v>60</v>
      </c>
      <c r="F320" s="952">
        <f>'Quarter 2'!$E$102</f>
        <v>13</v>
      </c>
      <c r="G320" s="950"/>
    </row>
    <row r="321" spans="1:7" x14ac:dyDescent="0.2">
      <c r="A321" s="948">
        <v>2</v>
      </c>
      <c r="B321" s="948" t="s">
        <v>250</v>
      </c>
      <c r="C321" s="948" t="s">
        <v>248</v>
      </c>
      <c r="D321" s="948" t="s">
        <v>249</v>
      </c>
      <c r="E321" s="948" t="s">
        <v>61</v>
      </c>
      <c r="F321" s="952">
        <f>'Quarter 2'!$F$102</f>
        <v>7</v>
      </c>
      <c r="G321" s="950"/>
    </row>
    <row r="322" spans="1:7" x14ac:dyDescent="0.2">
      <c r="A322" s="948">
        <v>2</v>
      </c>
      <c r="B322" s="948" t="s">
        <v>250</v>
      </c>
      <c r="C322" s="948" t="s">
        <v>248</v>
      </c>
      <c r="D322" s="948" t="s">
        <v>249</v>
      </c>
      <c r="E322" s="948" t="s">
        <v>62</v>
      </c>
      <c r="F322" s="952">
        <f>'Quarter 2'!$G$102</f>
        <v>14</v>
      </c>
      <c r="G322" s="950"/>
    </row>
    <row r="323" spans="1:7" x14ac:dyDescent="0.2">
      <c r="A323" s="948">
        <v>2</v>
      </c>
      <c r="B323" s="948" t="s">
        <v>250</v>
      </c>
      <c r="C323" s="948" t="s">
        <v>248</v>
      </c>
      <c r="D323" s="948" t="s">
        <v>249</v>
      </c>
      <c r="E323" s="948" t="s">
        <v>63</v>
      </c>
      <c r="F323" s="952">
        <f>'Quarter 2'!$H$102</f>
        <v>7</v>
      </c>
      <c r="G323" s="950"/>
    </row>
    <row r="324" spans="1:7" x14ac:dyDescent="0.2">
      <c r="A324" s="948">
        <v>2</v>
      </c>
      <c r="B324" s="948" t="s">
        <v>250</v>
      </c>
      <c r="C324" s="948" t="s">
        <v>248</v>
      </c>
      <c r="D324" s="948" t="s">
        <v>251</v>
      </c>
      <c r="E324" s="948" t="s">
        <v>59</v>
      </c>
      <c r="F324" s="952">
        <f>'Quarter 2'!$D$103</f>
        <v>0</v>
      </c>
      <c r="G324" s="950"/>
    </row>
    <row r="325" spans="1:7" x14ac:dyDescent="0.2">
      <c r="A325" s="948">
        <v>2</v>
      </c>
      <c r="B325" s="948" t="s">
        <v>250</v>
      </c>
      <c r="C325" s="948" t="s">
        <v>248</v>
      </c>
      <c r="D325" s="948" t="s">
        <v>251</v>
      </c>
      <c r="E325" s="948" t="s">
        <v>60</v>
      </c>
      <c r="F325" s="952">
        <f>'Quarter 2'!$E$103</f>
        <v>4</v>
      </c>
      <c r="G325" s="950"/>
    </row>
    <row r="326" spans="1:7" x14ac:dyDescent="0.2">
      <c r="A326" s="948">
        <v>2</v>
      </c>
      <c r="B326" s="948" t="s">
        <v>250</v>
      </c>
      <c r="C326" s="948" t="s">
        <v>248</v>
      </c>
      <c r="D326" s="948" t="s">
        <v>251</v>
      </c>
      <c r="E326" s="948" t="s">
        <v>61</v>
      </c>
      <c r="F326" s="952">
        <f>'Quarter 2'!$F$103</f>
        <v>3</v>
      </c>
      <c r="G326" s="950"/>
    </row>
    <row r="327" spans="1:7" x14ac:dyDescent="0.2">
      <c r="A327" s="948">
        <v>2</v>
      </c>
      <c r="B327" s="948" t="s">
        <v>250</v>
      </c>
      <c r="C327" s="948" t="s">
        <v>248</v>
      </c>
      <c r="D327" s="948" t="s">
        <v>251</v>
      </c>
      <c r="E327" s="948" t="s">
        <v>62</v>
      </c>
      <c r="F327" s="952">
        <f>'Quarter 2'!$G$103</f>
        <v>6</v>
      </c>
      <c r="G327" s="950"/>
    </row>
    <row r="328" spans="1:7" x14ac:dyDescent="0.2">
      <c r="A328" s="948">
        <v>2</v>
      </c>
      <c r="B328" s="948" t="s">
        <v>250</v>
      </c>
      <c r="C328" s="948" t="s">
        <v>248</v>
      </c>
      <c r="D328" s="948" t="s">
        <v>251</v>
      </c>
      <c r="E328" s="948" t="s">
        <v>63</v>
      </c>
      <c r="F328" s="952">
        <f>'Quarter 2'!$H$103</f>
        <v>10</v>
      </c>
      <c r="G328" s="950"/>
    </row>
    <row r="329" spans="1:7" x14ac:dyDescent="0.2">
      <c r="A329" s="948">
        <v>2</v>
      </c>
      <c r="B329" s="948" t="s">
        <v>250</v>
      </c>
      <c r="C329" s="948" t="s">
        <v>248</v>
      </c>
      <c r="D329" s="948" t="s">
        <v>252</v>
      </c>
      <c r="E329" s="948" t="s">
        <v>59</v>
      </c>
      <c r="F329" s="952">
        <f>'Quarter 2'!$D$104</f>
        <v>0</v>
      </c>
      <c r="G329" s="950"/>
    </row>
    <row r="330" spans="1:7" x14ac:dyDescent="0.2">
      <c r="A330" s="948">
        <v>2</v>
      </c>
      <c r="B330" s="948" t="s">
        <v>250</v>
      </c>
      <c r="C330" s="948" t="s">
        <v>248</v>
      </c>
      <c r="D330" s="948" t="s">
        <v>252</v>
      </c>
      <c r="E330" s="948" t="s">
        <v>60</v>
      </c>
      <c r="F330" s="952">
        <f>'Quarter 2'!$E$104</f>
        <v>15</v>
      </c>
      <c r="G330" s="950"/>
    </row>
    <row r="331" spans="1:7" x14ac:dyDescent="0.2">
      <c r="A331" s="948">
        <v>2</v>
      </c>
      <c r="B331" s="948" t="s">
        <v>250</v>
      </c>
      <c r="C331" s="948" t="s">
        <v>248</v>
      </c>
      <c r="D331" s="948" t="s">
        <v>252</v>
      </c>
      <c r="E331" s="948" t="s">
        <v>61</v>
      </c>
      <c r="F331" s="952">
        <f>'Quarter 2'!$F$104</f>
        <v>4</v>
      </c>
      <c r="G331" s="950"/>
    </row>
    <row r="332" spans="1:7" x14ac:dyDescent="0.2">
      <c r="A332" s="948">
        <v>2</v>
      </c>
      <c r="B332" s="948" t="s">
        <v>250</v>
      </c>
      <c r="C332" s="948" t="s">
        <v>248</v>
      </c>
      <c r="D332" s="948" t="s">
        <v>252</v>
      </c>
      <c r="E332" s="948" t="s">
        <v>62</v>
      </c>
      <c r="F332" s="952">
        <f>'Quarter 2'!$G$104</f>
        <v>7</v>
      </c>
      <c r="G332" s="950"/>
    </row>
    <row r="333" spans="1:7" x14ac:dyDescent="0.2">
      <c r="A333" s="948">
        <v>2</v>
      </c>
      <c r="B333" s="948" t="s">
        <v>250</v>
      </c>
      <c r="C333" s="948" t="s">
        <v>248</v>
      </c>
      <c r="D333" s="948" t="s">
        <v>252</v>
      </c>
      <c r="E333" s="948" t="s">
        <v>63</v>
      </c>
      <c r="F333" s="952">
        <f>'Quarter 2'!$H$104</f>
        <v>8</v>
      </c>
      <c r="G333" s="950"/>
    </row>
    <row r="334" spans="1:7" x14ac:dyDescent="0.2">
      <c r="A334" s="948">
        <v>2</v>
      </c>
      <c r="B334" s="948" t="s">
        <v>250</v>
      </c>
      <c r="C334" s="948" t="s">
        <v>248</v>
      </c>
      <c r="D334" s="948" t="s">
        <v>253</v>
      </c>
      <c r="E334" s="948" t="s">
        <v>59</v>
      </c>
      <c r="F334" s="952">
        <f>'Quarter 2'!$D$106</f>
        <v>0</v>
      </c>
      <c r="G334" s="950"/>
    </row>
    <row r="335" spans="1:7" x14ac:dyDescent="0.2">
      <c r="A335" s="948">
        <v>2</v>
      </c>
      <c r="B335" s="948" t="s">
        <v>250</v>
      </c>
      <c r="C335" s="948" t="s">
        <v>248</v>
      </c>
      <c r="D335" s="948" t="s">
        <v>253</v>
      </c>
      <c r="E335" s="948" t="s">
        <v>60</v>
      </c>
      <c r="F335" s="952">
        <f>'Quarter 2'!$E$106</f>
        <v>0</v>
      </c>
      <c r="G335" s="950"/>
    </row>
    <row r="336" spans="1:7" x14ac:dyDescent="0.2">
      <c r="A336" s="948">
        <v>2</v>
      </c>
      <c r="B336" s="948" t="s">
        <v>250</v>
      </c>
      <c r="C336" s="948" t="s">
        <v>248</v>
      </c>
      <c r="D336" s="948" t="s">
        <v>253</v>
      </c>
      <c r="E336" s="948" t="s">
        <v>61</v>
      </c>
      <c r="F336" s="952">
        <f>'Quarter 2'!$F$106</f>
        <v>0</v>
      </c>
      <c r="G336" s="950"/>
    </row>
    <row r="337" spans="1:7" x14ac:dyDescent="0.2">
      <c r="A337" s="948">
        <v>2</v>
      </c>
      <c r="B337" s="948" t="s">
        <v>250</v>
      </c>
      <c r="C337" s="948" t="s">
        <v>248</v>
      </c>
      <c r="D337" s="948" t="s">
        <v>253</v>
      </c>
      <c r="E337" s="948" t="s">
        <v>62</v>
      </c>
      <c r="F337" s="952">
        <f>'Quarter 2'!$G$106</f>
        <v>0</v>
      </c>
      <c r="G337" s="950"/>
    </row>
    <row r="338" spans="1:7" x14ac:dyDescent="0.2">
      <c r="A338" s="948">
        <v>2</v>
      </c>
      <c r="B338" s="948" t="s">
        <v>250</v>
      </c>
      <c r="C338" s="948" t="s">
        <v>248</v>
      </c>
      <c r="D338" s="948" t="s">
        <v>253</v>
      </c>
      <c r="E338" s="948" t="s">
        <v>63</v>
      </c>
      <c r="F338" s="952">
        <f>'Quarter 2'!$H$106</f>
        <v>0</v>
      </c>
      <c r="G338" s="950"/>
    </row>
    <row r="339" spans="1:7" x14ac:dyDescent="0.2">
      <c r="A339" s="948">
        <v>2</v>
      </c>
      <c r="B339" s="948" t="s">
        <v>254</v>
      </c>
      <c r="C339" s="948" t="s">
        <v>248</v>
      </c>
      <c r="D339" s="948" t="s">
        <v>239</v>
      </c>
      <c r="E339" s="948" t="s">
        <v>255</v>
      </c>
      <c r="F339" s="952">
        <f>'Quarter 2'!C$118</f>
        <v>19</v>
      </c>
      <c r="G339" s="950"/>
    </row>
    <row r="340" spans="1:7" x14ac:dyDescent="0.2">
      <c r="A340" s="948">
        <v>2</v>
      </c>
      <c r="B340" s="948" t="s">
        <v>254</v>
      </c>
      <c r="C340" s="948" t="s">
        <v>248</v>
      </c>
      <c r="D340" s="948" t="s">
        <v>249</v>
      </c>
      <c r="E340" s="948" t="s">
        <v>255</v>
      </c>
      <c r="F340" s="952">
        <f>'Quarter 2'!C$119</f>
        <v>5</v>
      </c>
      <c r="G340" s="950"/>
    </row>
    <row r="341" spans="1:7" x14ac:dyDescent="0.2">
      <c r="A341" s="948">
        <v>2</v>
      </c>
      <c r="B341" s="948" t="s">
        <v>254</v>
      </c>
      <c r="C341" s="948" t="s">
        <v>248</v>
      </c>
      <c r="D341" s="948" t="s">
        <v>251</v>
      </c>
      <c r="E341" s="948" t="s">
        <v>255</v>
      </c>
      <c r="F341" s="952">
        <f>'Quarter 2'!C$120</f>
        <v>3</v>
      </c>
      <c r="G341" s="950"/>
    </row>
    <row r="342" spans="1:7" x14ac:dyDescent="0.2">
      <c r="A342" s="948">
        <v>2</v>
      </c>
      <c r="B342" s="948" t="s">
        <v>254</v>
      </c>
      <c r="C342" s="948" t="s">
        <v>248</v>
      </c>
      <c r="D342" s="948" t="s">
        <v>252</v>
      </c>
      <c r="E342" s="948" t="s">
        <v>255</v>
      </c>
      <c r="F342" s="952">
        <f>'Quarter 2'!C$121</f>
        <v>11</v>
      </c>
      <c r="G342" s="950"/>
    </row>
    <row r="343" spans="1:7" x14ac:dyDescent="0.2">
      <c r="A343" s="948">
        <v>2</v>
      </c>
      <c r="B343" s="948" t="s">
        <v>254</v>
      </c>
      <c r="C343" s="948" t="s">
        <v>248</v>
      </c>
      <c r="D343" s="948" t="s">
        <v>253</v>
      </c>
      <c r="E343" s="948" t="s">
        <v>255</v>
      </c>
      <c r="F343" s="952">
        <f>'Quarter 2'!C$123</f>
        <v>0</v>
      </c>
      <c r="G343" s="950"/>
    </row>
    <row r="344" spans="1:7" x14ac:dyDescent="0.2">
      <c r="A344" s="948">
        <v>2</v>
      </c>
      <c r="B344" s="948" t="s">
        <v>256</v>
      </c>
      <c r="C344" s="948" t="s">
        <v>257</v>
      </c>
      <c r="D344" s="948" t="s">
        <v>239</v>
      </c>
      <c r="E344" s="948" t="s">
        <v>258</v>
      </c>
      <c r="F344" s="952">
        <f>'Quarter 2'!C$135</f>
        <v>114</v>
      </c>
      <c r="G344" s="950"/>
    </row>
    <row r="345" spans="1:7" x14ac:dyDescent="0.2">
      <c r="A345" s="948">
        <v>2</v>
      </c>
      <c r="B345" s="948" t="s">
        <v>256</v>
      </c>
      <c r="C345" s="948" t="s">
        <v>257</v>
      </c>
      <c r="D345" s="948" t="s">
        <v>249</v>
      </c>
      <c r="E345" s="948" t="s">
        <v>258</v>
      </c>
      <c r="F345" s="952">
        <f>'Quarter 2'!D$135</f>
        <v>40</v>
      </c>
      <c r="G345" s="950"/>
    </row>
    <row r="346" spans="1:7" x14ac:dyDescent="0.2">
      <c r="A346" s="948">
        <v>2</v>
      </c>
      <c r="B346" s="948" t="s">
        <v>259</v>
      </c>
      <c r="C346" s="948" t="s">
        <v>257</v>
      </c>
      <c r="D346" s="948" t="s">
        <v>239</v>
      </c>
      <c r="E346" s="948" t="s">
        <v>260</v>
      </c>
      <c r="F346" s="952">
        <f>'Quarter 2'!C$146</f>
        <v>3</v>
      </c>
      <c r="G346" s="950"/>
    </row>
    <row r="347" spans="1:7" x14ac:dyDescent="0.2">
      <c r="A347" s="948">
        <v>2</v>
      </c>
      <c r="B347" s="948" t="s">
        <v>259</v>
      </c>
      <c r="C347" s="948" t="s">
        <v>257</v>
      </c>
      <c r="D347" s="948" t="s">
        <v>239</v>
      </c>
      <c r="E347" s="948" t="s">
        <v>261</v>
      </c>
      <c r="F347" s="952">
        <f>'Quarter 2'!C$147</f>
        <v>26</v>
      </c>
      <c r="G347" s="950"/>
    </row>
    <row r="348" spans="1:7" x14ac:dyDescent="0.2">
      <c r="A348" s="948">
        <v>2</v>
      </c>
      <c r="B348" s="948" t="s">
        <v>259</v>
      </c>
      <c r="C348" s="948" t="s">
        <v>257</v>
      </c>
      <c r="D348" s="948" t="s">
        <v>239</v>
      </c>
      <c r="E348" s="948" t="s">
        <v>262</v>
      </c>
      <c r="F348" s="952">
        <f>'Quarter 2'!C$148</f>
        <v>25</v>
      </c>
      <c r="G348" s="950"/>
    </row>
    <row r="349" spans="1:7" x14ac:dyDescent="0.2">
      <c r="A349" s="948">
        <v>2</v>
      </c>
      <c r="B349" s="948" t="s">
        <v>259</v>
      </c>
      <c r="C349" s="948" t="s">
        <v>257</v>
      </c>
      <c r="D349" s="948" t="s">
        <v>239</v>
      </c>
      <c r="E349" s="948" t="s">
        <v>263</v>
      </c>
      <c r="F349" s="952">
        <f>'Quarter 2'!C$149</f>
        <v>36</v>
      </c>
      <c r="G349" s="950"/>
    </row>
    <row r="350" spans="1:7" x14ac:dyDescent="0.2">
      <c r="A350" s="948">
        <v>2</v>
      </c>
      <c r="B350" s="948" t="s">
        <v>259</v>
      </c>
      <c r="C350" s="948" t="s">
        <v>257</v>
      </c>
      <c r="D350" s="948" t="s">
        <v>239</v>
      </c>
      <c r="E350" s="948" t="s">
        <v>264</v>
      </c>
      <c r="F350" s="952">
        <f>'Quarter 2'!C$150</f>
        <v>3</v>
      </c>
      <c r="G350" s="950"/>
    </row>
    <row r="351" spans="1:7" x14ac:dyDescent="0.2">
      <c r="A351" s="948">
        <v>2</v>
      </c>
      <c r="B351" s="948" t="s">
        <v>259</v>
      </c>
      <c r="C351" s="948" t="s">
        <v>257</v>
      </c>
      <c r="D351" s="948" t="s">
        <v>239</v>
      </c>
      <c r="E351" s="948" t="s">
        <v>265</v>
      </c>
      <c r="F351" s="952">
        <f>'Quarter 2'!C$151</f>
        <v>16</v>
      </c>
      <c r="G351" s="950"/>
    </row>
    <row r="352" spans="1:7" x14ac:dyDescent="0.2">
      <c r="A352" s="948">
        <v>2</v>
      </c>
      <c r="B352" s="948" t="s">
        <v>259</v>
      </c>
      <c r="C352" s="948" t="s">
        <v>257</v>
      </c>
      <c r="D352" s="948" t="s">
        <v>239</v>
      </c>
      <c r="E352" s="948" t="s">
        <v>266</v>
      </c>
      <c r="F352" s="952">
        <f>'Quarter 2'!C$152</f>
        <v>11</v>
      </c>
      <c r="G352" s="950"/>
    </row>
    <row r="353" spans="1:7" x14ac:dyDescent="0.2">
      <c r="A353" s="948">
        <v>2</v>
      </c>
      <c r="B353" s="948" t="s">
        <v>259</v>
      </c>
      <c r="C353" s="948" t="s">
        <v>257</v>
      </c>
      <c r="D353" s="948" t="s">
        <v>239</v>
      </c>
      <c r="E353" s="948" t="s">
        <v>267</v>
      </c>
      <c r="F353" s="952">
        <f>'Quarter 2'!C$153</f>
        <v>52</v>
      </c>
      <c r="G353" s="950"/>
    </row>
    <row r="354" spans="1:7" x14ac:dyDescent="0.2">
      <c r="A354" s="948">
        <v>2</v>
      </c>
      <c r="B354" s="948" t="s">
        <v>259</v>
      </c>
      <c r="C354" s="948" t="s">
        <v>257</v>
      </c>
      <c r="D354" s="948" t="s">
        <v>239</v>
      </c>
      <c r="E354" s="948" t="s">
        <v>268</v>
      </c>
      <c r="F354" s="952">
        <f>'Quarter 2'!C$154</f>
        <v>0</v>
      </c>
      <c r="G354" s="950"/>
    </row>
    <row r="355" spans="1:7" x14ac:dyDescent="0.2">
      <c r="A355" s="948">
        <v>2</v>
      </c>
      <c r="B355" s="948" t="s">
        <v>259</v>
      </c>
      <c r="C355" s="948" t="s">
        <v>257</v>
      </c>
      <c r="D355" s="948" t="s">
        <v>239</v>
      </c>
      <c r="E355" s="948" t="s">
        <v>108</v>
      </c>
      <c r="F355" s="952">
        <f>'Quarter 2'!C$155</f>
        <v>25</v>
      </c>
      <c r="G355" s="950"/>
    </row>
    <row r="356" spans="1:7" x14ac:dyDescent="0.2">
      <c r="A356" s="948">
        <v>2</v>
      </c>
      <c r="B356" s="948" t="s">
        <v>259</v>
      </c>
      <c r="C356" s="948" t="s">
        <v>257</v>
      </c>
      <c r="D356" s="948" t="s">
        <v>249</v>
      </c>
      <c r="E356" s="948" t="s">
        <v>260</v>
      </c>
      <c r="F356" s="952">
        <f>'Quarter 2'!D$146</f>
        <v>1</v>
      </c>
      <c r="G356" s="950"/>
    </row>
    <row r="357" spans="1:7" x14ac:dyDescent="0.2">
      <c r="A357" s="948">
        <v>2</v>
      </c>
      <c r="B357" s="948" t="s">
        <v>259</v>
      </c>
      <c r="C357" s="948" t="s">
        <v>257</v>
      </c>
      <c r="D357" s="948" t="s">
        <v>249</v>
      </c>
      <c r="E357" s="948" t="s">
        <v>261</v>
      </c>
      <c r="F357" s="952">
        <f>'Quarter 2'!D$147</f>
        <v>9</v>
      </c>
      <c r="G357" s="950"/>
    </row>
    <row r="358" spans="1:7" x14ac:dyDescent="0.2">
      <c r="A358" s="948">
        <v>2</v>
      </c>
      <c r="B358" s="948" t="s">
        <v>259</v>
      </c>
      <c r="C358" s="948" t="s">
        <v>257</v>
      </c>
      <c r="D358" s="948" t="s">
        <v>249</v>
      </c>
      <c r="E358" s="948" t="s">
        <v>262</v>
      </c>
      <c r="F358" s="952">
        <f>'Quarter 2'!D$148</f>
        <v>10</v>
      </c>
      <c r="G358" s="950"/>
    </row>
    <row r="359" spans="1:7" x14ac:dyDescent="0.2">
      <c r="A359" s="948">
        <v>2</v>
      </c>
      <c r="B359" s="948" t="s">
        <v>259</v>
      </c>
      <c r="C359" s="948" t="s">
        <v>257</v>
      </c>
      <c r="D359" s="948" t="s">
        <v>249</v>
      </c>
      <c r="E359" s="948" t="s">
        <v>263</v>
      </c>
      <c r="F359" s="952">
        <f>'Quarter 2'!D$149</f>
        <v>14</v>
      </c>
      <c r="G359" s="950"/>
    </row>
    <row r="360" spans="1:7" x14ac:dyDescent="0.2">
      <c r="A360" s="948">
        <v>2</v>
      </c>
      <c r="B360" s="948" t="s">
        <v>259</v>
      </c>
      <c r="C360" s="948" t="s">
        <v>257</v>
      </c>
      <c r="D360" s="948" t="s">
        <v>249</v>
      </c>
      <c r="E360" s="948" t="s">
        <v>264</v>
      </c>
      <c r="F360" s="952">
        <f>'Quarter 2'!D$150</f>
        <v>1</v>
      </c>
      <c r="G360" s="950"/>
    </row>
    <row r="361" spans="1:7" x14ac:dyDescent="0.2">
      <c r="A361" s="948">
        <v>2</v>
      </c>
      <c r="B361" s="948" t="s">
        <v>259</v>
      </c>
      <c r="C361" s="948" t="s">
        <v>257</v>
      </c>
      <c r="D361" s="948" t="s">
        <v>249</v>
      </c>
      <c r="E361" s="948" t="s">
        <v>265</v>
      </c>
      <c r="F361" s="952">
        <f>'Quarter 2'!D$151</f>
        <v>9</v>
      </c>
      <c r="G361" s="950"/>
    </row>
    <row r="362" spans="1:7" x14ac:dyDescent="0.2">
      <c r="A362" s="948">
        <v>2</v>
      </c>
      <c r="B362" s="948" t="s">
        <v>259</v>
      </c>
      <c r="C362" s="948" t="s">
        <v>257</v>
      </c>
      <c r="D362" s="948" t="s">
        <v>249</v>
      </c>
      <c r="E362" s="948" t="s">
        <v>266</v>
      </c>
      <c r="F362" s="952">
        <f>'Quarter 2'!D$152</f>
        <v>7</v>
      </c>
      <c r="G362" s="950"/>
    </row>
    <row r="363" spans="1:7" x14ac:dyDescent="0.2">
      <c r="A363" s="948">
        <v>2</v>
      </c>
      <c r="B363" s="948" t="s">
        <v>259</v>
      </c>
      <c r="C363" s="948" t="s">
        <v>257</v>
      </c>
      <c r="D363" s="948" t="s">
        <v>249</v>
      </c>
      <c r="E363" s="948" t="s">
        <v>267</v>
      </c>
      <c r="F363" s="952">
        <f>'Quarter 2'!D$153</f>
        <v>26</v>
      </c>
      <c r="G363" s="950"/>
    </row>
    <row r="364" spans="1:7" x14ac:dyDescent="0.2">
      <c r="A364" s="948">
        <v>2</v>
      </c>
      <c r="B364" s="948" t="s">
        <v>259</v>
      </c>
      <c r="C364" s="948" t="s">
        <v>257</v>
      </c>
      <c r="D364" s="948" t="s">
        <v>249</v>
      </c>
      <c r="E364" s="948" t="s">
        <v>268</v>
      </c>
      <c r="F364" s="952">
        <f>'Quarter 2'!D$154</f>
        <v>0</v>
      </c>
      <c r="G364" s="950"/>
    </row>
    <row r="365" spans="1:7" x14ac:dyDescent="0.2">
      <c r="A365" s="948">
        <v>2</v>
      </c>
      <c r="B365" s="948" t="s">
        <v>259</v>
      </c>
      <c r="C365" s="948" t="s">
        <v>257</v>
      </c>
      <c r="D365" s="948" t="s">
        <v>249</v>
      </c>
      <c r="E365" s="948" t="s">
        <v>108</v>
      </c>
      <c r="F365" s="952">
        <f>'Quarter 2'!D$155</f>
        <v>8</v>
      </c>
      <c r="G365" s="950"/>
    </row>
    <row r="366" spans="1:7" x14ac:dyDescent="0.2">
      <c r="A366" s="948">
        <v>2</v>
      </c>
      <c r="B366" s="948" t="s">
        <v>269</v>
      </c>
      <c r="C366" s="948" t="s">
        <v>257</v>
      </c>
      <c r="D366" s="948" t="s">
        <v>239</v>
      </c>
      <c r="E366" s="948" t="s">
        <v>270</v>
      </c>
      <c r="F366" s="952">
        <f>'Quarter 2'!C$173</f>
        <v>18</v>
      </c>
      <c r="G366" s="950"/>
    </row>
    <row r="367" spans="1:7" x14ac:dyDescent="0.2">
      <c r="A367" s="948">
        <v>2</v>
      </c>
      <c r="B367" s="948" t="s">
        <v>269</v>
      </c>
      <c r="C367" s="948" t="s">
        <v>257</v>
      </c>
      <c r="D367" s="948" t="s">
        <v>239</v>
      </c>
      <c r="E367" s="948" t="s">
        <v>271</v>
      </c>
      <c r="F367" s="952">
        <f>'Quarter 2'!C$174</f>
        <v>80</v>
      </c>
      <c r="G367" s="950"/>
    </row>
    <row r="368" spans="1:7" x14ac:dyDescent="0.2">
      <c r="A368" s="948">
        <v>2</v>
      </c>
      <c r="B368" s="948" t="s">
        <v>269</v>
      </c>
      <c r="C368" s="948" t="s">
        <v>257</v>
      </c>
      <c r="D368" s="948" t="s">
        <v>239</v>
      </c>
      <c r="E368" s="948" t="s">
        <v>272</v>
      </c>
      <c r="F368" s="952">
        <f>'Quarter 2'!C$175</f>
        <v>1</v>
      </c>
      <c r="G368" s="950"/>
    </row>
    <row r="369" spans="1:7" x14ac:dyDescent="0.2">
      <c r="A369" s="948">
        <v>2</v>
      </c>
      <c r="B369" s="948" t="s">
        <v>269</v>
      </c>
      <c r="C369" s="948" t="s">
        <v>257</v>
      </c>
      <c r="D369" s="948" t="s">
        <v>239</v>
      </c>
      <c r="E369" s="948" t="s">
        <v>273</v>
      </c>
      <c r="F369" s="952">
        <f>'Quarter 2'!C$176</f>
        <v>77</v>
      </c>
      <c r="G369" s="950"/>
    </row>
    <row r="370" spans="1:7" x14ac:dyDescent="0.2">
      <c r="A370" s="948">
        <v>2</v>
      </c>
      <c r="B370" s="948" t="s">
        <v>269</v>
      </c>
      <c r="C370" s="948" t="s">
        <v>257</v>
      </c>
      <c r="D370" s="948" t="s">
        <v>239</v>
      </c>
      <c r="E370" s="948" t="s">
        <v>274</v>
      </c>
      <c r="F370" s="952">
        <f>'Quarter 2'!C$177</f>
        <v>7</v>
      </c>
      <c r="G370" s="950"/>
    </row>
    <row r="371" spans="1:7" x14ac:dyDescent="0.2">
      <c r="A371" s="948">
        <v>2</v>
      </c>
      <c r="B371" s="948" t="s">
        <v>269</v>
      </c>
      <c r="C371" s="948" t="s">
        <v>257</v>
      </c>
      <c r="D371" s="948" t="s">
        <v>239</v>
      </c>
      <c r="E371" s="948" t="s">
        <v>275</v>
      </c>
      <c r="F371" s="952">
        <f>'Quarter 2'!C$178</f>
        <v>4</v>
      </c>
      <c r="G371" s="950"/>
    </row>
    <row r="372" spans="1:7" x14ac:dyDescent="0.2">
      <c r="A372" s="948">
        <v>2</v>
      </c>
      <c r="B372" s="948" t="s">
        <v>269</v>
      </c>
      <c r="C372" s="948" t="s">
        <v>257</v>
      </c>
      <c r="D372" s="948" t="s">
        <v>239</v>
      </c>
      <c r="E372" s="948" t="s">
        <v>276</v>
      </c>
      <c r="F372" s="952">
        <f>'Quarter 2'!C$179</f>
        <v>3</v>
      </c>
      <c r="G372" s="950"/>
    </row>
    <row r="373" spans="1:7" x14ac:dyDescent="0.2">
      <c r="A373" s="948">
        <v>2</v>
      </c>
      <c r="B373" s="948" t="s">
        <v>269</v>
      </c>
      <c r="C373" s="948" t="s">
        <v>257</v>
      </c>
      <c r="D373" s="948" t="s">
        <v>239</v>
      </c>
      <c r="E373" s="948" t="s">
        <v>277</v>
      </c>
      <c r="F373" s="952">
        <f>'Quarter 2'!C$180</f>
        <v>2</v>
      </c>
      <c r="G373" s="950"/>
    </row>
    <row r="374" spans="1:7" x14ac:dyDescent="0.2">
      <c r="A374" s="948">
        <v>2</v>
      </c>
      <c r="B374" s="948" t="s">
        <v>269</v>
      </c>
      <c r="C374" s="948" t="s">
        <v>257</v>
      </c>
      <c r="D374" s="948" t="s">
        <v>239</v>
      </c>
      <c r="E374" s="948" t="s">
        <v>278</v>
      </c>
      <c r="F374" s="952">
        <f>'Quarter 2'!C$181</f>
        <v>4</v>
      </c>
      <c r="G374" s="950"/>
    </row>
    <row r="375" spans="1:7" x14ac:dyDescent="0.2">
      <c r="A375" s="948">
        <v>2</v>
      </c>
      <c r="B375" s="948" t="s">
        <v>269</v>
      </c>
      <c r="C375" s="948" t="s">
        <v>257</v>
      </c>
      <c r="D375" s="948" t="s">
        <v>239</v>
      </c>
      <c r="E375" s="948" t="s">
        <v>252</v>
      </c>
      <c r="F375" s="952">
        <f>'Quarter 2'!C$182</f>
        <v>1</v>
      </c>
      <c r="G375" s="950"/>
    </row>
    <row r="376" spans="1:7" x14ac:dyDescent="0.2">
      <c r="A376" s="948">
        <v>2</v>
      </c>
      <c r="B376" s="948" t="s">
        <v>269</v>
      </c>
      <c r="C376" s="948" t="s">
        <v>257</v>
      </c>
      <c r="D376" s="948" t="s">
        <v>249</v>
      </c>
      <c r="E376" s="948" t="s">
        <v>270</v>
      </c>
      <c r="F376" s="952">
        <f>'Quarter 2'!D$173</f>
        <v>5</v>
      </c>
      <c r="G376" s="950"/>
    </row>
    <row r="377" spans="1:7" x14ac:dyDescent="0.2">
      <c r="A377" s="948">
        <v>2</v>
      </c>
      <c r="B377" s="948" t="s">
        <v>269</v>
      </c>
      <c r="C377" s="948" t="s">
        <v>257</v>
      </c>
      <c r="D377" s="948" t="s">
        <v>249</v>
      </c>
      <c r="E377" s="948" t="s">
        <v>271</v>
      </c>
      <c r="F377" s="952">
        <f>'Quarter 2'!D$174</f>
        <v>25</v>
      </c>
      <c r="G377" s="950"/>
    </row>
    <row r="378" spans="1:7" x14ac:dyDescent="0.2">
      <c r="A378" s="948">
        <v>2</v>
      </c>
      <c r="B378" s="948" t="s">
        <v>269</v>
      </c>
      <c r="C378" s="948" t="s">
        <v>257</v>
      </c>
      <c r="D378" s="948" t="s">
        <v>249</v>
      </c>
      <c r="E378" s="948" t="s">
        <v>272</v>
      </c>
      <c r="F378" s="952">
        <f>'Quarter 2'!D$175</f>
        <v>1</v>
      </c>
      <c r="G378" s="950"/>
    </row>
    <row r="379" spans="1:7" x14ac:dyDescent="0.2">
      <c r="A379" s="948">
        <v>2</v>
      </c>
      <c r="B379" s="948" t="s">
        <v>269</v>
      </c>
      <c r="C379" s="948" t="s">
        <v>257</v>
      </c>
      <c r="D379" s="948" t="s">
        <v>249</v>
      </c>
      <c r="E379" s="948" t="s">
        <v>273</v>
      </c>
      <c r="F379" s="952">
        <f>'Quarter 2'!D$176</f>
        <v>41</v>
      </c>
      <c r="G379" s="950"/>
    </row>
    <row r="380" spans="1:7" x14ac:dyDescent="0.2">
      <c r="A380" s="948">
        <v>2</v>
      </c>
      <c r="B380" s="948" t="s">
        <v>269</v>
      </c>
      <c r="C380" s="948" t="s">
        <v>257</v>
      </c>
      <c r="D380" s="948" t="s">
        <v>249</v>
      </c>
      <c r="E380" s="948" t="s">
        <v>274</v>
      </c>
      <c r="F380" s="952">
        <f>'Quarter 2'!D$177</f>
        <v>3</v>
      </c>
      <c r="G380" s="950"/>
    </row>
    <row r="381" spans="1:7" x14ac:dyDescent="0.2">
      <c r="A381" s="948">
        <v>2</v>
      </c>
      <c r="B381" s="948" t="s">
        <v>269</v>
      </c>
      <c r="C381" s="948" t="s">
        <v>257</v>
      </c>
      <c r="D381" s="948" t="s">
        <v>249</v>
      </c>
      <c r="E381" s="948" t="s">
        <v>275</v>
      </c>
      <c r="F381" s="952">
        <f>'Quarter 2'!D$178</f>
        <v>4</v>
      </c>
      <c r="G381" s="950"/>
    </row>
    <row r="382" spans="1:7" x14ac:dyDescent="0.2">
      <c r="A382" s="948">
        <v>2</v>
      </c>
      <c r="B382" s="948" t="s">
        <v>269</v>
      </c>
      <c r="C382" s="948" t="s">
        <v>257</v>
      </c>
      <c r="D382" s="948" t="s">
        <v>249</v>
      </c>
      <c r="E382" s="948" t="s">
        <v>276</v>
      </c>
      <c r="F382" s="952">
        <f>'Quarter 2'!D$179</f>
        <v>2</v>
      </c>
      <c r="G382" s="950"/>
    </row>
    <row r="383" spans="1:7" x14ac:dyDescent="0.2">
      <c r="A383" s="948">
        <v>2</v>
      </c>
      <c r="B383" s="948" t="s">
        <v>269</v>
      </c>
      <c r="C383" s="948" t="s">
        <v>257</v>
      </c>
      <c r="D383" s="948" t="s">
        <v>249</v>
      </c>
      <c r="E383" s="948" t="s">
        <v>277</v>
      </c>
      <c r="F383" s="952">
        <f>'Quarter 2'!D$180</f>
        <v>1</v>
      </c>
      <c r="G383" s="950"/>
    </row>
    <row r="384" spans="1:7" x14ac:dyDescent="0.2">
      <c r="A384" s="948">
        <v>2</v>
      </c>
      <c r="B384" s="948" t="s">
        <v>269</v>
      </c>
      <c r="C384" s="948" t="s">
        <v>257</v>
      </c>
      <c r="D384" s="948" t="s">
        <v>249</v>
      </c>
      <c r="E384" s="948" t="s">
        <v>278</v>
      </c>
      <c r="F384" s="952">
        <f>'Quarter 2'!D$181</f>
        <v>2</v>
      </c>
      <c r="G384" s="950"/>
    </row>
    <row r="385" spans="1:7" x14ac:dyDescent="0.2">
      <c r="A385" s="948">
        <v>2</v>
      </c>
      <c r="B385" s="948" t="s">
        <v>269</v>
      </c>
      <c r="C385" s="948" t="s">
        <v>257</v>
      </c>
      <c r="D385" s="948" t="s">
        <v>249</v>
      </c>
      <c r="E385" s="948" t="s">
        <v>252</v>
      </c>
      <c r="F385" s="952">
        <f>'Quarter 2'!D$182</f>
        <v>1</v>
      </c>
      <c r="G385" s="950"/>
    </row>
    <row r="386" spans="1:7" x14ac:dyDescent="0.2">
      <c r="A386" s="948">
        <v>2</v>
      </c>
      <c r="B386" s="948" t="s">
        <v>279</v>
      </c>
      <c r="C386" s="948" t="s">
        <v>257</v>
      </c>
      <c r="D386" s="948" t="s">
        <v>239</v>
      </c>
      <c r="E386" s="948" t="s">
        <v>280</v>
      </c>
      <c r="F386" s="952">
        <f>'Quarter 2'!D$196</f>
        <v>0</v>
      </c>
      <c r="G386" s="950"/>
    </row>
    <row r="387" spans="1:7" x14ac:dyDescent="0.2">
      <c r="A387" s="948">
        <v>2</v>
      </c>
      <c r="B387" s="948" t="s">
        <v>279</v>
      </c>
      <c r="C387" s="948" t="s">
        <v>257</v>
      </c>
      <c r="D387" s="948" t="s">
        <v>239</v>
      </c>
      <c r="E387" s="948" t="s">
        <v>281</v>
      </c>
      <c r="F387" s="952">
        <f>'Quarter 2'!D$197</f>
        <v>0</v>
      </c>
      <c r="G387" s="950"/>
    </row>
    <row r="388" spans="1:7" x14ac:dyDescent="0.2">
      <c r="A388" s="948">
        <v>2</v>
      </c>
      <c r="B388" s="948" t="s">
        <v>279</v>
      </c>
      <c r="C388" s="948" t="s">
        <v>257</v>
      </c>
      <c r="D388" s="948" t="s">
        <v>239</v>
      </c>
      <c r="E388" s="948" t="s">
        <v>282</v>
      </c>
      <c r="F388" s="952">
        <f>'Quarter 2'!D$198</f>
        <v>0</v>
      </c>
      <c r="G388" s="950"/>
    </row>
    <row r="389" spans="1:7" x14ac:dyDescent="0.2">
      <c r="A389" s="948">
        <v>2</v>
      </c>
      <c r="B389" s="948" t="s">
        <v>279</v>
      </c>
      <c r="C389" s="948" t="s">
        <v>257</v>
      </c>
      <c r="D389" s="948" t="s">
        <v>239</v>
      </c>
      <c r="E389" s="948" t="s">
        <v>283</v>
      </c>
      <c r="F389" s="952">
        <f>'Quarter 2'!D$199</f>
        <v>142</v>
      </c>
      <c r="G389" s="950"/>
    </row>
    <row r="390" spans="1:7" x14ac:dyDescent="0.2">
      <c r="A390" s="948">
        <v>2</v>
      </c>
      <c r="B390" s="948" t="s">
        <v>279</v>
      </c>
      <c r="C390" s="948" t="s">
        <v>257</v>
      </c>
      <c r="D390" s="948" t="s">
        <v>239</v>
      </c>
      <c r="E390" s="948" t="s">
        <v>284</v>
      </c>
      <c r="F390" s="952">
        <f>'Quarter 2'!D$200</f>
        <v>0</v>
      </c>
      <c r="G390" s="950"/>
    </row>
    <row r="391" spans="1:7" x14ac:dyDescent="0.2">
      <c r="A391" s="948">
        <v>2</v>
      </c>
      <c r="B391" s="948" t="s">
        <v>279</v>
      </c>
      <c r="C391" s="948" t="s">
        <v>257</v>
      </c>
      <c r="D391" s="948" t="s">
        <v>239</v>
      </c>
      <c r="E391" s="948" t="s">
        <v>285</v>
      </c>
      <c r="F391" s="952">
        <f>'Quarter 2'!D$201</f>
        <v>55</v>
      </c>
      <c r="G391" s="950"/>
    </row>
    <row r="392" spans="1:7" x14ac:dyDescent="0.2">
      <c r="A392" s="948">
        <v>2</v>
      </c>
      <c r="B392" s="948" t="s">
        <v>279</v>
      </c>
      <c r="C392" s="948" t="s">
        <v>257</v>
      </c>
      <c r="D392" s="948" t="s">
        <v>239</v>
      </c>
      <c r="E392" s="948" t="s">
        <v>286</v>
      </c>
      <c r="F392" s="952">
        <f>'Quarter 2'!D$204</f>
        <v>0</v>
      </c>
      <c r="G392" s="950"/>
    </row>
    <row r="393" spans="1:7" x14ac:dyDescent="0.2">
      <c r="A393" s="948">
        <v>2</v>
      </c>
      <c r="B393" s="948" t="s">
        <v>279</v>
      </c>
      <c r="C393" s="948" t="s">
        <v>257</v>
      </c>
      <c r="D393" s="948" t="s">
        <v>239</v>
      </c>
      <c r="E393" s="948" t="s">
        <v>287</v>
      </c>
      <c r="F393" s="952">
        <f>'Quarter 2'!D$205</f>
        <v>0</v>
      </c>
      <c r="G393" s="950"/>
    </row>
    <row r="394" spans="1:7" x14ac:dyDescent="0.2">
      <c r="A394" s="948">
        <v>2</v>
      </c>
      <c r="B394" s="948" t="s">
        <v>279</v>
      </c>
      <c r="C394" s="948" t="s">
        <v>257</v>
      </c>
      <c r="D394" s="948" t="s">
        <v>239</v>
      </c>
      <c r="E394" s="948" t="s">
        <v>288</v>
      </c>
      <c r="F394" s="952">
        <f>'Quarter 2'!D$206</f>
        <v>0</v>
      </c>
      <c r="G394" s="950"/>
    </row>
    <row r="395" spans="1:7" x14ac:dyDescent="0.2">
      <c r="A395" s="948">
        <v>2</v>
      </c>
      <c r="B395" s="948" t="s">
        <v>279</v>
      </c>
      <c r="C395" s="948" t="s">
        <v>257</v>
      </c>
      <c r="D395" s="948" t="s">
        <v>249</v>
      </c>
      <c r="E395" s="948" t="s">
        <v>280</v>
      </c>
      <c r="F395" s="952">
        <f>'Quarter 2'!E$196</f>
        <v>0</v>
      </c>
      <c r="G395" s="954" t="str">
        <f>IF('Quarter 2'!G$196=0,"",'Quarter 2'!G$196)</f>
        <v/>
      </c>
    </row>
    <row r="396" spans="1:7" x14ac:dyDescent="0.2">
      <c r="A396" s="948">
        <v>2</v>
      </c>
      <c r="B396" s="948" t="s">
        <v>279</v>
      </c>
      <c r="C396" s="948" t="s">
        <v>257</v>
      </c>
      <c r="D396" s="948" t="s">
        <v>249</v>
      </c>
      <c r="E396" s="948" t="s">
        <v>281</v>
      </c>
      <c r="F396" s="952">
        <f>'Quarter 2'!E$197</f>
        <v>0</v>
      </c>
      <c r="G396" s="954" t="str">
        <f>IF('Quarter 2'!G$197=0,"",'Quarter 2'!G$197)</f>
        <v/>
      </c>
    </row>
    <row r="397" spans="1:7" x14ac:dyDescent="0.2">
      <c r="A397" s="948">
        <v>2</v>
      </c>
      <c r="B397" s="948" t="s">
        <v>279</v>
      </c>
      <c r="C397" s="948" t="s">
        <v>257</v>
      </c>
      <c r="D397" s="948" t="s">
        <v>249</v>
      </c>
      <c r="E397" s="948" t="s">
        <v>282</v>
      </c>
      <c r="F397" s="952">
        <f>'Quarter 2'!E$198</f>
        <v>0</v>
      </c>
      <c r="G397" s="954" t="str">
        <f>IF('Quarter 2'!G$198=0,"",'Quarter 2'!G$198)</f>
        <v/>
      </c>
    </row>
    <row r="398" spans="1:7" x14ac:dyDescent="0.2">
      <c r="A398" s="948">
        <v>2</v>
      </c>
      <c r="B398" s="948" t="s">
        <v>279</v>
      </c>
      <c r="C398" s="948" t="s">
        <v>257</v>
      </c>
      <c r="D398" s="948" t="s">
        <v>249</v>
      </c>
      <c r="E398" s="948" t="s">
        <v>283</v>
      </c>
      <c r="F398" s="952">
        <f>'Quarter 2'!E$199</f>
        <v>56</v>
      </c>
      <c r="G398" s="954" t="str">
        <f>IF('Quarter 2'!G$199=0,"",'Quarter 2'!G$199)</f>
        <v/>
      </c>
    </row>
    <row r="399" spans="1:7" x14ac:dyDescent="0.2">
      <c r="A399" s="948">
        <v>2</v>
      </c>
      <c r="B399" s="948" t="s">
        <v>279</v>
      </c>
      <c r="C399" s="948" t="s">
        <v>257</v>
      </c>
      <c r="D399" s="948" t="s">
        <v>249</v>
      </c>
      <c r="E399" s="948" t="s">
        <v>284</v>
      </c>
      <c r="F399" s="952">
        <f>'Quarter 2'!E$200</f>
        <v>0</v>
      </c>
      <c r="G399" s="954" t="str">
        <f>IF('Quarter 2'!G$200=0,"",'Quarter 2'!G$200)</f>
        <v/>
      </c>
    </row>
    <row r="400" spans="1:7" x14ac:dyDescent="0.2">
      <c r="A400" s="948">
        <v>2</v>
      </c>
      <c r="B400" s="948" t="s">
        <v>279</v>
      </c>
      <c r="C400" s="948" t="s">
        <v>257</v>
      </c>
      <c r="D400" s="948" t="s">
        <v>249</v>
      </c>
      <c r="E400" s="948" t="s">
        <v>285</v>
      </c>
      <c r="F400" s="952">
        <f>'Quarter 2'!E$201</f>
        <v>29</v>
      </c>
      <c r="G400" s="954" t="str">
        <f>IF('Quarter 2'!G$201=0,"",'Quarter 2'!G$201)</f>
        <v/>
      </c>
    </row>
    <row r="401" spans="1:7" x14ac:dyDescent="0.2">
      <c r="A401" s="948">
        <v>2</v>
      </c>
      <c r="B401" s="948" t="s">
        <v>279</v>
      </c>
      <c r="C401" s="948" t="s">
        <v>257</v>
      </c>
      <c r="D401" s="948" t="s">
        <v>249</v>
      </c>
      <c r="E401" s="948" t="s">
        <v>286</v>
      </c>
      <c r="F401" s="952">
        <f>'Quarter 2'!E$204</f>
        <v>0</v>
      </c>
      <c r="G401" s="954" t="str">
        <f>IF('Quarter 2'!G$204=0,"",'Quarter 2'!G$204)</f>
        <v/>
      </c>
    </row>
    <row r="402" spans="1:7" x14ac:dyDescent="0.2">
      <c r="A402" s="948">
        <v>2</v>
      </c>
      <c r="B402" s="948" t="s">
        <v>279</v>
      </c>
      <c r="C402" s="948" t="s">
        <v>257</v>
      </c>
      <c r="D402" s="948" t="s">
        <v>249</v>
      </c>
      <c r="E402" s="948" t="s">
        <v>287</v>
      </c>
      <c r="F402" s="952">
        <f>'Quarter 2'!E$205</f>
        <v>0</v>
      </c>
      <c r="G402" s="954" t="str">
        <f>IF('Quarter 2'!G$205=0,"",'Quarter 2'!G$205)</f>
        <v/>
      </c>
    </row>
    <row r="403" spans="1:7" x14ac:dyDescent="0.2">
      <c r="A403" s="948">
        <v>2</v>
      </c>
      <c r="B403" s="948" t="s">
        <v>279</v>
      </c>
      <c r="C403" s="948" t="s">
        <v>257</v>
      </c>
      <c r="D403" s="948" t="s">
        <v>249</v>
      </c>
      <c r="E403" s="948" t="s">
        <v>288</v>
      </c>
      <c r="F403" s="952">
        <f>'Quarter 2'!E$206</f>
        <v>0</v>
      </c>
      <c r="G403" s="954" t="str">
        <f>IF('Quarter 2'!G$206=0,"",'Quarter 2'!G$206)</f>
        <v/>
      </c>
    </row>
    <row r="404" spans="1:7" x14ac:dyDescent="0.2">
      <c r="A404" s="948">
        <v>2</v>
      </c>
      <c r="B404" s="948" t="s">
        <v>289</v>
      </c>
      <c r="C404" s="948" t="s">
        <v>257</v>
      </c>
      <c r="D404" s="948" t="s">
        <v>239</v>
      </c>
      <c r="E404" s="948" t="s">
        <v>290</v>
      </c>
      <c r="F404" s="952">
        <f>'Quarter 2'!D$217</f>
        <v>87</v>
      </c>
      <c r="G404" s="950"/>
    </row>
    <row r="405" spans="1:7" x14ac:dyDescent="0.2">
      <c r="A405" s="948">
        <v>2</v>
      </c>
      <c r="B405" s="948" t="s">
        <v>289</v>
      </c>
      <c r="C405" s="948" t="s">
        <v>257</v>
      </c>
      <c r="D405" s="948" t="s">
        <v>239</v>
      </c>
      <c r="E405" s="948" t="s">
        <v>291</v>
      </c>
      <c r="F405" s="952">
        <f>'Quarter 2'!D$218</f>
        <v>0</v>
      </c>
      <c r="G405" s="950"/>
    </row>
    <row r="406" spans="1:7" x14ac:dyDescent="0.2">
      <c r="A406" s="948">
        <v>2</v>
      </c>
      <c r="B406" s="948" t="s">
        <v>289</v>
      </c>
      <c r="C406" s="948" t="s">
        <v>257</v>
      </c>
      <c r="D406" s="948" t="s">
        <v>239</v>
      </c>
      <c r="E406" s="948" t="s">
        <v>292</v>
      </c>
      <c r="F406" s="952">
        <f>'Quarter 2'!D$219</f>
        <v>0</v>
      </c>
      <c r="G406" s="950"/>
    </row>
    <row r="407" spans="1:7" x14ac:dyDescent="0.2">
      <c r="A407" s="948">
        <v>2</v>
      </c>
      <c r="B407" s="948" t="s">
        <v>289</v>
      </c>
      <c r="C407" s="948" t="s">
        <v>257</v>
      </c>
      <c r="D407" s="948" t="s">
        <v>239</v>
      </c>
      <c r="E407" s="948" t="s">
        <v>293</v>
      </c>
      <c r="F407" s="952">
        <f>'Quarter 2'!D$220</f>
        <v>0</v>
      </c>
      <c r="G407" s="950"/>
    </row>
    <row r="408" spans="1:7" x14ac:dyDescent="0.2">
      <c r="A408" s="948">
        <v>2</v>
      </c>
      <c r="B408" s="948" t="s">
        <v>289</v>
      </c>
      <c r="C408" s="948" t="s">
        <v>257</v>
      </c>
      <c r="D408" s="948" t="s">
        <v>239</v>
      </c>
      <c r="E408" s="948" t="s">
        <v>294</v>
      </c>
      <c r="F408" s="952">
        <f>'Quarter 2'!D$221</f>
        <v>10</v>
      </c>
      <c r="G408" s="950"/>
    </row>
    <row r="409" spans="1:7" x14ac:dyDescent="0.2">
      <c r="A409" s="948">
        <v>2</v>
      </c>
      <c r="B409" s="948" t="s">
        <v>289</v>
      </c>
      <c r="C409" s="948" t="s">
        <v>257</v>
      </c>
      <c r="D409" s="948" t="s">
        <v>239</v>
      </c>
      <c r="E409" s="948" t="s">
        <v>295</v>
      </c>
      <c r="F409" s="952">
        <f>'Quarter 2'!D$222</f>
        <v>0</v>
      </c>
      <c r="G409" s="950"/>
    </row>
    <row r="410" spans="1:7" x14ac:dyDescent="0.2">
      <c r="A410" s="948">
        <v>2</v>
      </c>
      <c r="B410" s="948" t="s">
        <v>289</v>
      </c>
      <c r="C410" s="948" t="s">
        <v>257</v>
      </c>
      <c r="D410" s="948" t="s">
        <v>239</v>
      </c>
      <c r="E410" s="948" t="s">
        <v>296</v>
      </c>
      <c r="F410" s="952">
        <f>'Quarter 2'!D$223</f>
        <v>100</v>
      </c>
      <c r="G410" s="950"/>
    </row>
    <row r="411" spans="1:7" x14ac:dyDescent="0.2">
      <c r="A411" s="948">
        <v>2</v>
      </c>
      <c r="B411" s="948" t="s">
        <v>289</v>
      </c>
      <c r="C411" s="948" t="s">
        <v>257</v>
      </c>
      <c r="D411" s="948" t="s">
        <v>239</v>
      </c>
      <c r="E411" s="948" t="s">
        <v>297</v>
      </c>
      <c r="F411" s="952">
        <f>'Quarter 2'!D$224</f>
        <v>0</v>
      </c>
      <c r="G411" s="950"/>
    </row>
    <row r="412" spans="1:7" x14ac:dyDescent="0.2">
      <c r="A412" s="948">
        <v>2</v>
      </c>
      <c r="B412" s="948" t="s">
        <v>289</v>
      </c>
      <c r="C412" s="948" t="s">
        <v>257</v>
      </c>
      <c r="D412" s="948" t="s">
        <v>239</v>
      </c>
      <c r="E412" s="948" t="s">
        <v>298</v>
      </c>
      <c r="F412" s="952">
        <f>'Quarter 2'!D$225</f>
        <v>0</v>
      </c>
      <c r="G412" s="950"/>
    </row>
    <row r="413" spans="1:7" x14ac:dyDescent="0.2">
      <c r="A413" s="948">
        <v>2</v>
      </c>
      <c r="B413" s="948" t="s">
        <v>289</v>
      </c>
      <c r="C413" s="948" t="s">
        <v>257</v>
      </c>
      <c r="D413" s="948" t="s">
        <v>239</v>
      </c>
      <c r="E413" s="948" t="s">
        <v>299</v>
      </c>
      <c r="F413" s="952">
        <f>'Quarter 2'!D$226</f>
        <v>0</v>
      </c>
      <c r="G413" s="950"/>
    </row>
    <row r="414" spans="1:7" x14ac:dyDescent="0.2">
      <c r="A414" s="948">
        <v>2</v>
      </c>
      <c r="B414" s="948" t="s">
        <v>289</v>
      </c>
      <c r="C414" s="948" t="s">
        <v>257</v>
      </c>
      <c r="D414" s="948" t="s">
        <v>239</v>
      </c>
      <c r="E414" s="948" t="s">
        <v>300</v>
      </c>
      <c r="F414" s="952">
        <f>'Quarter 2'!D$227</f>
        <v>0</v>
      </c>
      <c r="G414" s="950"/>
    </row>
    <row r="415" spans="1:7" x14ac:dyDescent="0.2">
      <c r="A415" s="948">
        <v>2</v>
      </c>
      <c r="B415" s="948" t="s">
        <v>289</v>
      </c>
      <c r="C415" s="948" t="s">
        <v>257</v>
      </c>
      <c r="D415" s="948" t="s">
        <v>239</v>
      </c>
      <c r="E415" s="948" t="s">
        <v>301</v>
      </c>
      <c r="F415" s="952">
        <f>'Quarter 2'!D$228</f>
        <v>0</v>
      </c>
      <c r="G415" s="950"/>
    </row>
    <row r="416" spans="1:7" x14ac:dyDescent="0.2">
      <c r="A416" s="948">
        <v>2</v>
      </c>
      <c r="B416" s="948" t="s">
        <v>289</v>
      </c>
      <c r="C416" s="948" t="s">
        <v>257</v>
      </c>
      <c r="D416" s="948" t="s">
        <v>239</v>
      </c>
      <c r="E416" s="948" t="s">
        <v>302</v>
      </c>
      <c r="F416" s="952">
        <f>'Quarter 2'!D$229</f>
        <v>0</v>
      </c>
      <c r="G416" s="950"/>
    </row>
    <row r="417" spans="1:7" x14ac:dyDescent="0.2">
      <c r="A417" s="948">
        <v>2</v>
      </c>
      <c r="B417" s="948" t="s">
        <v>289</v>
      </c>
      <c r="C417" s="948" t="s">
        <v>257</v>
      </c>
      <c r="D417" s="948" t="s">
        <v>239</v>
      </c>
      <c r="E417" s="948" t="s">
        <v>286</v>
      </c>
      <c r="F417" s="952">
        <f>'Quarter 2'!D$232</f>
        <v>0</v>
      </c>
      <c r="G417" s="950"/>
    </row>
    <row r="418" spans="1:7" x14ac:dyDescent="0.2">
      <c r="A418" s="948">
        <v>2</v>
      </c>
      <c r="B418" s="948" t="s">
        <v>289</v>
      </c>
      <c r="C418" s="948" t="s">
        <v>257</v>
      </c>
      <c r="D418" s="948" t="s">
        <v>239</v>
      </c>
      <c r="E418" s="948" t="s">
        <v>287</v>
      </c>
      <c r="F418" s="952">
        <f>'Quarter 2'!D$233</f>
        <v>0</v>
      </c>
      <c r="G418" s="950"/>
    </row>
    <row r="419" spans="1:7" x14ac:dyDescent="0.2">
      <c r="A419" s="948">
        <v>2</v>
      </c>
      <c r="B419" s="948" t="s">
        <v>289</v>
      </c>
      <c r="C419" s="948" t="s">
        <v>257</v>
      </c>
      <c r="D419" s="948" t="s">
        <v>239</v>
      </c>
      <c r="E419" s="948" t="s">
        <v>288</v>
      </c>
      <c r="F419" s="952">
        <f>'Quarter 2'!D$234</f>
        <v>0</v>
      </c>
      <c r="G419" s="950"/>
    </row>
    <row r="420" spans="1:7" x14ac:dyDescent="0.2">
      <c r="A420" s="948">
        <v>2</v>
      </c>
      <c r="B420" s="948" t="s">
        <v>289</v>
      </c>
      <c r="C420" s="948" t="s">
        <v>257</v>
      </c>
      <c r="D420" s="948" t="s">
        <v>249</v>
      </c>
      <c r="E420" s="948" t="s">
        <v>290</v>
      </c>
      <c r="F420" s="952">
        <f>'Quarter 2'!E$217</f>
        <v>41</v>
      </c>
      <c r="G420" s="950" t="str">
        <f>IF('Quarter 2'!G$217=0,"",'Quarter 2'!G$217)</f>
        <v/>
      </c>
    </row>
    <row r="421" spans="1:7" x14ac:dyDescent="0.2">
      <c r="A421" s="948">
        <v>2</v>
      </c>
      <c r="B421" s="948" t="s">
        <v>289</v>
      </c>
      <c r="C421" s="948" t="s">
        <v>257</v>
      </c>
      <c r="D421" s="948" t="s">
        <v>249</v>
      </c>
      <c r="E421" s="948" t="s">
        <v>291</v>
      </c>
      <c r="F421" s="952">
        <f>'Quarter 2'!E$218</f>
        <v>0</v>
      </c>
      <c r="G421" s="950" t="str">
        <f>IF('Quarter 2'!G$218=0,"",'Quarter 2'!G$218)</f>
        <v/>
      </c>
    </row>
    <row r="422" spans="1:7" x14ac:dyDescent="0.2">
      <c r="A422" s="948">
        <v>2</v>
      </c>
      <c r="B422" s="948" t="s">
        <v>289</v>
      </c>
      <c r="C422" s="948" t="s">
        <v>257</v>
      </c>
      <c r="D422" s="948" t="s">
        <v>249</v>
      </c>
      <c r="E422" s="948" t="s">
        <v>292</v>
      </c>
      <c r="F422" s="952">
        <f>'Quarter 2'!E$219</f>
        <v>0</v>
      </c>
      <c r="G422" s="950" t="str">
        <f>IF('Quarter 2'!G$219=0,"",'Quarter 2'!G$219)</f>
        <v/>
      </c>
    </row>
    <row r="423" spans="1:7" x14ac:dyDescent="0.2">
      <c r="A423" s="948">
        <v>2</v>
      </c>
      <c r="B423" s="948" t="s">
        <v>289</v>
      </c>
      <c r="C423" s="948" t="s">
        <v>257</v>
      </c>
      <c r="D423" s="948" t="s">
        <v>249</v>
      </c>
      <c r="E423" s="948" t="s">
        <v>293</v>
      </c>
      <c r="F423" s="952">
        <f>'Quarter 2'!E$220</f>
        <v>0</v>
      </c>
      <c r="G423" s="950" t="str">
        <f>IF('Quarter 2'!G$220=0,"",'Quarter 2'!G$220)</f>
        <v/>
      </c>
    </row>
    <row r="424" spans="1:7" x14ac:dyDescent="0.2">
      <c r="A424" s="948">
        <v>2</v>
      </c>
      <c r="B424" s="948" t="s">
        <v>289</v>
      </c>
      <c r="C424" s="948" t="s">
        <v>257</v>
      </c>
      <c r="D424" s="948" t="s">
        <v>249</v>
      </c>
      <c r="E424" s="948" t="s">
        <v>294</v>
      </c>
      <c r="F424" s="952">
        <f>'Quarter 2'!E$221</f>
        <v>5</v>
      </c>
      <c r="G424" s="950" t="str">
        <f>IF('Quarter 2'!G$221=0,"",'Quarter 2'!G$221)</f>
        <v/>
      </c>
    </row>
    <row r="425" spans="1:7" x14ac:dyDescent="0.2">
      <c r="A425" s="948">
        <v>2</v>
      </c>
      <c r="B425" s="948" t="s">
        <v>289</v>
      </c>
      <c r="C425" s="948" t="s">
        <v>257</v>
      </c>
      <c r="D425" s="948" t="s">
        <v>249</v>
      </c>
      <c r="E425" s="948" t="s">
        <v>295</v>
      </c>
      <c r="F425" s="952">
        <f>'Quarter 2'!E$222</f>
        <v>0</v>
      </c>
      <c r="G425" s="950" t="str">
        <f>IF('Quarter 2'!G$222=0,"",'Quarter 2'!G$222)</f>
        <v/>
      </c>
    </row>
    <row r="426" spans="1:7" x14ac:dyDescent="0.2">
      <c r="A426" s="948">
        <v>2</v>
      </c>
      <c r="B426" s="948" t="s">
        <v>289</v>
      </c>
      <c r="C426" s="948" t="s">
        <v>257</v>
      </c>
      <c r="D426" s="948" t="s">
        <v>249</v>
      </c>
      <c r="E426" s="948" t="s">
        <v>296</v>
      </c>
      <c r="F426" s="952">
        <f>'Quarter 2'!E$223</f>
        <v>39</v>
      </c>
      <c r="G426" s="950" t="str">
        <f>IF('Quarter 2'!G$223=0,"",'Quarter 2'!G$223)</f>
        <v/>
      </c>
    </row>
    <row r="427" spans="1:7" x14ac:dyDescent="0.2">
      <c r="A427" s="948">
        <v>2</v>
      </c>
      <c r="B427" s="948" t="s">
        <v>289</v>
      </c>
      <c r="C427" s="948" t="s">
        <v>257</v>
      </c>
      <c r="D427" s="948" t="s">
        <v>249</v>
      </c>
      <c r="E427" s="948" t="s">
        <v>297</v>
      </c>
      <c r="F427" s="952">
        <f>'Quarter 2'!E$224</f>
        <v>0</v>
      </c>
      <c r="G427" s="950" t="str">
        <f>IF('Quarter 2'!G$224=0,"",'Quarter 2'!G$224)</f>
        <v/>
      </c>
    </row>
    <row r="428" spans="1:7" x14ac:dyDescent="0.2">
      <c r="A428" s="948">
        <v>2</v>
      </c>
      <c r="B428" s="948" t="s">
        <v>289</v>
      </c>
      <c r="C428" s="948" t="s">
        <v>257</v>
      </c>
      <c r="D428" s="948" t="s">
        <v>249</v>
      </c>
      <c r="E428" s="948" t="s">
        <v>298</v>
      </c>
      <c r="F428" s="952">
        <f>'Quarter 2'!E$225</f>
        <v>0</v>
      </c>
      <c r="G428" s="950" t="str">
        <f>IF('Quarter 2'!G$225=0,"",'Quarter 2'!G$225)</f>
        <v/>
      </c>
    </row>
    <row r="429" spans="1:7" x14ac:dyDescent="0.2">
      <c r="A429" s="948">
        <v>2</v>
      </c>
      <c r="B429" s="948" t="s">
        <v>289</v>
      </c>
      <c r="C429" s="948" t="s">
        <v>257</v>
      </c>
      <c r="D429" s="948" t="s">
        <v>249</v>
      </c>
      <c r="E429" s="948" t="s">
        <v>299</v>
      </c>
      <c r="F429" s="952">
        <f>'Quarter 2'!E$226</f>
        <v>0</v>
      </c>
      <c r="G429" s="950" t="str">
        <f>IF('Quarter 2'!G$226=0,"",'Quarter 2'!G$226)</f>
        <v/>
      </c>
    </row>
    <row r="430" spans="1:7" x14ac:dyDescent="0.2">
      <c r="A430" s="948">
        <v>2</v>
      </c>
      <c r="B430" s="948" t="s">
        <v>289</v>
      </c>
      <c r="C430" s="948" t="s">
        <v>257</v>
      </c>
      <c r="D430" s="948" t="s">
        <v>249</v>
      </c>
      <c r="E430" s="948" t="s">
        <v>300</v>
      </c>
      <c r="F430" s="952">
        <f>'Quarter 2'!E$227</f>
        <v>0</v>
      </c>
      <c r="G430" s="950" t="str">
        <f>IF('Quarter 2'!G$227=0,"",'Quarter 2'!G$227)</f>
        <v/>
      </c>
    </row>
    <row r="431" spans="1:7" x14ac:dyDescent="0.2">
      <c r="A431" s="948">
        <v>2</v>
      </c>
      <c r="B431" s="948" t="s">
        <v>289</v>
      </c>
      <c r="C431" s="948" t="s">
        <v>257</v>
      </c>
      <c r="D431" s="948" t="s">
        <v>249</v>
      </c>
      <c r="E431" s="948" t="s">
        <v>301</v>
      </c>
      <c r="F431" s="952">
        <f>'Quarter 2'!E$228</f>
        <v>0</v>
      </c>
      <c r="G431" s="950" t="str">
        <f>IF('Quarter 2'!G$228=0,"",'Quarter 2'!G$228)</f>
        <v/>
      </c>
    </row>
    <row r="432" spans="1:7" x14ac:dyDescent="0.2">
      <c r="A432" s="948">
        <v>2</v>
      </c>
      <c r="B432" s="948" t="s">
        <v>289</v>
      </c>
      <c r="C432" s="948" t="s">
        <v>257</v>
      </c>
      <c r="D432" s="948" t="s">
        <v>249</v>
      </c>
      <c r="E432" s="948" t="s">
        <v>302</v>
      </c>
      <c r="F432" s="952">
        <f>'Quarter 2'!E$229</f>
        <v>0</v>
      </c>
      <c r="G432" s="950" t="str">
        <f>IF('Quarter 2'!G$229=0,"",'Quarter 2'!G$229)</f>
        <v/>
      </c>
    </row>
    <row r="433" spans="1:7" x14ac:dyDescent="0.2">
      <c r="A433" s="948">
        <v>2</v>
      </c>
      <c r="B433" s="948" t="s">
        <v>289</v>
      </c>
      <c r="C433" s="948" t="s">
        <v>257</v>
      </c>
      <c r="D433" s="948" t="s">
        <v>249</v>
      </c>
      <c r="E433" s="948" t="s">
        <v>286</v>
      </c>
      <c r="F433" s="952">
        <f>'Quarter 2'!E$232</f>
        <v>0</v>
      </c>
      <c r="G433" s="950" t="str">
        <f>IF('Quarter 2'!G$232=0,"",'Quarter 2'!G$232)</f>
        <v/>
      </c>
    </row>
    <row r="434" spans="1:7" x14ac:dyDescent="0.2">
      <c r="A434" s="948">
        <v>2</v>
      </c>
      <c r="B434" s="948" t="s">
        <v>289</v>
      </c>
      <c r="C434" s="948" t="s">
        <v>257</v>
      </c>
      <c r="D434" s="948" t="s">
        <v>249</v>
      </c>
      <c r="E434" s="948" t="s">
        <v>287</v>
      </c>
      <c r="F434" s="952">
        <f>'Quarter 2'!E$233</f>
        <v>0</v>
      </c>
      <c r="G434" s="950" t="str">
        <f>IF('Quarter 2'!G$233=0,"",'Quarter 2'!G$233)</f>
        <v/>
      </c>
    </row>
    <row r="435" spans="1:7" x14ac:dyDescent="0.2">
      <c r="A435" s="948">
        <v>2</v>
      </c>
      <c r="B435" s="948" t="s">
        <v>289</v>
      </c>
      <c r="C435" s="948" t="s">
        <v>257</v>
      </c>
      <c r="D435" s="948" t="s">
        <v>249</v>
      </c>
      <c r="E435" s="948" t="s">
        <v>288</v>
      </c>
      <c r="F435" s="952">
        <f>'Quarter 2'!E$234</f>
        <v>0</v>
      </c>
      <c r="G435" s="950" t="str">
        <f>IF('Quarter 2'!G$234=0,"",'Quarter 2'!G$234)</f>
        <v/>
      </c>
    </row>
    <row r="436" spans="1:7" x14ac:dyDescent="0.2">
      <c r="A436" s="948">
        <v>2</v>
      </c>
      <c r="B436" s="948" t="s">
        <v>303</v>
      </c>
      <c r="C436" s="948" t="s">
        <v>230</v>
      </c>
      <c r="D436" s="948" t="s">
        <v>230</v>
      </c>
      <c r="E436" s="948" t="s">
        <v>304</v>
      </c>
      <c r="F436" s="952">
        <f>'Quarter 2'!C$247</f>
        <v>203585</v>
      </c>
      <c r="G436" s="950"/>
    </row>
    <row r="437" spans="1:7" x14ac:dyDescent="0.2">
      <c r="A437" s="948">
        <v>2</v>
      </c>
      <c r="B437" s="948" t="s">
        <v>305</v>
      </c>
      <c r="C437" s="948" t="s">
        <v>230</v>
      </c>
      <c r="D437" s="948" t="s">
        <v>230</v>
      </c>
      <c r="E437" s="948" t="s">
        <v>306</v>
      </c>
      <c r="F437" s="952">
        <f>'Quarter 2'!C$254</f>
        <v>99352</v>
      </c>
      <c r="G437" s="950" t="str">
        <f>IF('Quarter 2'!G$254=0,"",'Quarter 2'!G$254)</f>
        <v/>
      </c>
    </row>
    <row r="438" spans="1:7" x14ac:dyDescent="0.2">
      <c r="A438" s="948">
        <v>2</v>
      </c>
      <c r="B438" s="948" t="s">
        <v>305</v>
      </c>
      <c r="C438" s="948" t="s">
        <v>230</v>
      </c>
      <c r="D438" s="948" t="s">
        <v>230</v>
      </c>
      <c r="E438" s="948" t="s">
        <v>307</v>
      </c>
      <c r="F438" s="952">
        <f>'Quarter 2'!C$255</f>
        <v>16389</v>
      </c>
      <c r="G438" s="950" t="str">
        <f>IF('Quarter 2'!G$255=0,"",'Quarter 2'!G$255)</f>
        <v>These are the pharmacotherapy costs from pharmacy and community settings.  This figure does not include pharmacotherapy from GP settings.  Please note the cumulative value of £29,014 that was provided in the Q1 and Q2 submissions was incorrect due to an error in the Q1 value.  This has now been corrected.</v>
      </c>
    </row>
    <row r="439" spans="1:7" x14ac:dyDescent="0.2">
      <c r="A439" s="948">
        <v>2</v>
      </c>
      <c r="B439" s="948" t="s">
        <v>305</v>
      </c>
      <c r="C439" s="948" t="s">
        <v>230</v>
      </c>
      <c r="D439" s="948" t="s">
        <v>230</v>
      </c>
      <c r="E439" s="948" t="s">
        <v>308</v>
      </c>
      <c r="F439" s="952">
        <f>'Quarter 2'!C$256</f>
        <v>0</v>
      </c>
      <c r="G439" s="950"/>
    </row>
    <row r="440" spans="1:7" x14ac:dyDescent="0.2">
      <c r="A440" s="948">
        <v>3</v>
      </c>
      <c r="B440" s="948" t="s">
        <v>237</v>
      </c>
      <c r="C440" s="948" t="s">
        <v>238</v>
      </c>
      <c r="D440" s="948" t="s">
        <v>239</v>
      </c>
      <c r="E440" s="948" t="s">
        <v>240</v>
      </c>
      <c r="F440" s="952">
        <f>'Quarter 3'!C$46</f>
        <v>74</v>
      </c>
      <c r="G440" s="950"/>
    </row>
    <row r="441" spans="1:7" x14ac:dyDescent="0.2">
      <c r="A441" s="948">
        <v>3</v>
      </c>
      <c r="B441" s="948" t="s">
        <v>237</v>
      </c>
      <c r="C441" s="948" t="s">
        <v>238</v>
      </c>
      <c r="D441" s="948" t="s">
        <v>239</v>
      </c>
      <c r="E441" s="948" t="s">
        <v>241</v>
      </c>
      <c r="F441" s="952">
        <f>'Quarter 3'!C$47</f>
        <v>0</v>
      </c>
      <c r="G441" s="950"/>
    </row>
    <row r="442" spans="1:7" x14ac:dyDescent="0.2">
      <c r="A442" s="948">
        <v>3</v>
      </c>
      <c r="B442" s="948" t="s">
        <v>237</v>
      </c>
      <c r="C442" s="948" t="s">
        <v>238</v>
      </c>
      <c r="D442" s="948" t="s">
        <v>239</v>
      </c>
      <c r="E442" s="948" t="s">
        <v>242</v>
      </c>
      <c r="F442" s="952">
        <f>'Quarter 3'!C$48</f>
        <v>4</v>
      </c>
      <c r="G442" s="950"/>
    </row>
    <row r="443" spans="1:7" x14ac:dyDescent="0.2">
      <c r="A443" s="948">
        <v>3</v>
      </c>
      <c r="B443" s="948" t="s">
        <v>237</v>
      </c>
      <c r="C443" s="948" t="s">
        <v>238</v>
      </c>
      <c r="D443" s="948" t="s">
        <v>239</v>
      </c>
      <c r="E443" s="948" t="s">
        <v>27</v>
      </c>
      <c r="F443" s="952">
        <f>'Quarter 3'!C$52</f>
        <v>0</v>
      </c>
      <c r="G443" s="950"/>
    </row>
    <row r="444" spans="1:7" x14ac:dyDescent="0.2">
      <c r="A444" s="948">
        <v>3</v>
      </c>
      <c r="B444" s="948" t="s">
        <v>237</v>
      </c>
      <c r="C444" s="948" t="s">
        <v>238</v>
      </c>
      <c r="D444" s="948" t="s">
        <v>239</v>
      </c>
      <c r="E444" s="948" t="s">
        <v>29</v>
      </c>
      <c r="F444" s="952">
        <f>'Quarter 3'!C$53</f>
        <v>0</v>
      </c>
      <c r="G444" s="950"/>
    </row>
    <row r="445" spans="1:7" x14ac:dyDescent="0.2">
      <c r="A445" s="948">
        <v>3</v>
      </c>
      <c r="B445" s="948" t="s">
        <v>237</v>
      </c>
      <c r="C445" s="948" t="s">
        <v>238</v>
      </c>
      <c r="D445" s="948" t="s">
        <v>239</v>
      </c>
      <c r="E445" s="948" t="s">
        <v>31</v>
      </c>
      <c r="F445" s="952">
        <f>'Quarter 3'!C$54</f>
        <v>2</v>
      </c>
      <c r="G445" s="950"/>
    </row>
    <row r="446" spans="1:7" x14ac:dyDescent="0.2">
      <c r="A446" s="948">
        <v>3</v>
      </c>
      <c r="B446" s="948" t="s">
        <v>237</v>
      </c>
      <c r="C446" s="948" t="s">
        <v>238</v>
      </c>
      <c r="D446" s="948" t="s">
        <v>239</v>
      </c>
      <c r="E446" s="948" t="s">
        <v>243</v>
      </c>
      <c r="F446" s="952">
        <f>'Quarter 3'!C$55</f>
        <v>0</v>
      </c>
      <c r="G446" s="950"/>
    </row>
    <row r="447" spans="1:7" x14ac:dyDescent="0.2">
      <c r="A447" s="948">
        <v>3</v>
      </c>
      <c r="B447" s="948" t="s">
        <v>237</v>
      </c>
      <c r="C447" s="948" t="s">
        <v>238</v>
      </c>
      <c r="D447" s="948" t="s">
        <v>239</v>
      </c>
      <c r="E447" s="948" t="s">
        <v>37</v>
      </c>
      <c r="F447" s="952">
        <f>'Quarter 3'!C$59</f>
        <v>0</v>
      </c>
      <c r="G447" s="950"/>
    </row>
    <row r="448" spans="1:7" x14ac:dyDescent="0.2">
      <c r="A448" s="948">
        <v>3</v>
      </c>
      <c r="B448" s="948" t="s">
        <v>237</v>
      </c>
      <c r="C448" s="948" t="s">
        <v>238</v>
      </c>
      <c r="D448" s="948" t="s">
        <v>239</v>
      </c>
      <c r="E448" s="948" t="s">
        <v>38</v>
      </c>
      <c r="F448" s="952">
        <f>'Quarter 3'!C$60</f>
        <v>0</v>
      </c>
      <c r="G448" s="950"/>
    </row>
    <row r="449" spans="1:7" x14ac:dyDescent="0.2">
      <c r="A449" s="948">
        <v>3</v>
      </c>
      <c r="B449" s="948" t="s">
        <v>237</v>
      </c>
      <c r="C449" s="948" t="s">
        <v>238</v>
      </c>
      <c r="D449" s="948" t="s">
        <v>239</v>
      </c>
      <c r="E449" s="948" t="s">
        <v>39</v>
      </c>
      <c r="F449" s="952">
        <f>'Quarter 3'!C$61</f>
        <v>1</v>
      </c>
      <c r="G449" s="950"/>
    </row>
    <row r="450" spans="1:7" x14ac:dyDescent="0.2">
      <c r="A450" s="948">
        <v>3</v>
      </c>
      <c r="B450" s="948" t="s">
        <v>237</v>
      </c>
      <c r="C450" s="948" t="s">
        <v>238</v>
      </c>
      <c r="D450" s="948" t="s">
        <v>239</v>
      </c>
      <c r="E450" s="948" t="s">
        <v>244</v>
      </c>
      <c r="F450" s="952">
        <f>'Quarter 3'!C$62</f>
        <v>1</v>
      </c>
      <c r="G450" s="950"/>
    </row>
    <row r="451" spans="1:7" x14ac:dyDescent="0.2">
      <c r="A451" s="948">
        <v>3</v>
      </c>
      <c r="B451" s="948" t="s">
        <v>237</v>
      </c>
      <c r="C451" s="948" t="s">
        <v>238</v>
      </c>
      <c r="D451" s="948" t="s">
        <v>239</v>
      </c>
      <c r="E451" s="948" t="s">
        <v>42</v>
      </c>
      <c r="F451" s="952">
        <f>'Quarter 3'!C$66</f>
        <v>1</v>
      </c>
      <c r="G451" s="950"/>
    </row>
    <row r="452" spans="1:7" x14ac:dyDescent="0.2">
      <c r="A452" s="948">
        <v>3</v>
      </c>
      <c r="B452" s="948" t="s">
        <v>237</v>
      </c>
      <c r="C452" s="948" t="s">
        <v>238</v>
      </c>
      <c r="D452" s="948" t="s">
        <v>239</v>
      </c>
      <c r="E452" s="948" t="s">
        <v>43</v>
      </c>
      <c r="F452" s="952">
        <f>'Quarter 3'!C$67</f>
        <v>2</v>
      </c>
      <c r="G452" s="950"/>
    </row>
    <row r="453" spans="1:7" x14ac:dyDescent="0.2">
      <c r="A453" s="948">
        <v>3</v>
      </c>
      <c r="B453" s="948" t="s">
        <v>237</v>
      </c>
      <c r="C453" s="948" t="s">
        <v>238</v>
      </c>
      <c r="D453" s="948" t="s">
        <v>239</v>
      </c>
      <c r="E453" s="948" t="s">
        <v>245</v>
      </c>
      <c r="F453" s="952">
        <f>'Quarter 3'!C$68</f>
        <v>1</v>
      </c>
      <c r="G453" s="950"/>
    </row>
    <row r="454" spans="1:7" x14ac:dyDescent="0.2">
      <c r="A454" s="948">
        <v>3</v>
      </c>
      <c r="B454" s="948" t="s">
        <v>237</v>
      </c>
      <c r="C454" s="948" t="s">
        <v>238</v>
      </c>
      <c r="D454" s="948" t="s">
        <v>239</v>
      </c>
      <c r="E454" s="948" t="s">
        <v>46</v>
      </c>
      <c r="F454" s="952">
        <f>'Quarter 3'!C$72</f>
        <v>0</v>
      </c>
      <c r="G454" s="950"/>
    </row>
    <row r="455" spans="1:7" x14ac:dyDescent="0.2">
      <c r="A455" s="948">
        <v>3</v>
      </c>
      <c r="B455" s="948" t="s">
        <v>237</v>
      </c>
      <c r="C455" s="948" t="s">
        <v>238</v>
      </c>
      <c r="D455" s="948" t="s">
        <v>239</v>
      </c>
      <c r="E455" s="948" t="s">
        <v>246</v>
      </c>
      <c r="F455" s="952">
        <f>'Quarter 3'!C$73</f>
        <v>0</v>
      </c>
      <c r="G455" s="950"/>
    </row>
    <row r="456" spans="1:7" x14ac:dyDescent="0.2">
      <c r="A456" s="948">
        <v>3</v>
      </c>
      <c r="B456" s="948" t="s">
        <v>237</v>
      </c>
      <c r="C456" s="948" t="s">
        <v>238</v>
      </c>
      <c r="D456" s="948" t="s">
        <v>239</v>
      </c>
      <c r="E456" s="948" t="s">
        <v>247</v>
      </c>
      <c r="F456" s="952">
        <f>'Quarter 3'!C$77</f>
        <v>9</v>
      </c>
      <c r="G456" s="950"/>
    </row>
    <row r="457" spans="1:7" x14ac:dyDescent="0.2">
      <c r="A457" s="948">
        <v>3</v>
      </c>
      <c r="B457" s="948" t="s">
        <v>237</v>
      </c>
      <c r="C457" s="948" t="s">
        <v>248</v>
      </c>
      <c r="D457" s="948" t="s">
        <v>239</v>
      </c>
      <c r="E457" s="948" t="s">
        <v>240</v>
      </c>
      <c r="F457" s="952">
        <f>'Quarter 3'!D$46</f>
        <v>117</v>
      </c>
      <c r="G457" s="950"/>
    </row>
    <row r="458" spans="1:7" x14ac:dyDescent="0.2">
      <c r="A458" s="948">
        <v>3</v>
      </c>
      <c r="B458" s="948" t="s">
        <v>237</v>
      </c>
      <c r="C458" s="948" t="s">
        <v>248</v>
      </c>
      <c r="D458" s="948" t="s">
        <v>239</v>
      </c>
      <c r="E458" s="948" t="s">
        <v>241</v>
      </c>
      <c r="F458" s="952">
        <f>'Quarter 3'!D$47</f>
        <v>2</v>
      </c>
      <c r="G458" s="950"/>
    </row>
    <row r="459" spans="1:7" x14ac:dyDescent="0.2">
      <c r="A459" s="948">
        <v>3</v>
      </c>
      <c r="B459" s="948" t="s">
        <v>237</v>
      </c>
      <c r="C459" s="948" t="s">
        <v>248</v>
      </c>
      <c r="D459" s="948" t="s">
        <v>239</v>
      </c>
      <c r="E459" s="948" t="s">
        <v>242</v>
      </c>
      <c r="F459" s="952">
        <f>'Quarter 3'!D$48</f>
        <v>6</v>
      </c>
      <c r="G459" s="950"/>
    </row>
    <row r="460" spans="1:7" x14ac:dyDescent="0.2">
      <c r="A460" s="948">
        <v>3</v>
      </c>
      <c r="B460" s="948" t="s">
        <v>237</v>
      </c>
      <c r="C460" s="948" t="s">
        <v>248</v>
      </c>
      <c r="D460" s="948" t="s">
        <v>239</v>
      </c>
      <c r="E460" s="948" t="s">
        <v>27</v>
      </c>
      <c r="F460" s="952">
        <f>'Quarter 3'!D$52</f>
        <v>0</v>
      </c>
      <c r="G460" s="950"/>
    </row>
    <row r="461" spans="1:7" x14ac:dyDescent="0.2">
      <c r="A461" s="948">
        <v>3</v>
      </c>
      <c r="B461" s="948" t="s">
        <v>237</v>
      </c>
      <c r="C461" s="948" t="s">
        <v>248</v>
      </c>
      <c r="D461" s="948" t="s">
        <v>239</v>
      </c>
      <c r="E461" s="948" t="s">
        <v>29</v>
      </c>
      <c r="F461" s="952">
        <f>'Quarter 3'!D$53</f>
        <v>0</v>
      </c>
      <c r="G461" s="950"/>
    </row>
    <row r="462" spans="1:7" x14ac:dyDescent="0.2">
      <c r="A462" s="948">
        <v>3</v>
      </c>
      <c r="B462" s="948" t="s">
        <v>237</v>
      </c>
      <c r="C462" s="948" t="s">
        <v>248</v>
      </c>
      <c r="D462" s="948" t="s">
        <v>239</v>
      </c>
      <c r="E462" s="948" t="s">
        <v>31</v>
      </c>
      <c r="F462" s="952">
        <f>'Quarter 3'!D$54</f>
        <v>0</v>
      </c>
      <c r="G462" s="950"/>
    </row>
    <row r="463" spans="1:7" x14ac:dyDescent="0.2">
      <c r="A463" s="948">
        <v>3</v>
      </c>
      <c r="B463" s="948" t="s">
        <v>237</v>
      </c>
      <c r="C463" s="948" t="s">
        <v>248</v>
      </c>
      <c r="D463" s="948" t="s">
        <v>239</v>
      </c>
      <c r="E463" s="948" t="s">
        <v>243</v>
      </c>
      <c r="F463" s="952">
        <f>'Quarter 3'!D$55</f>
        <v>0</v>
      </c>
      <c r="G463" s="950"/>
    </row>
    <row r="464" spans="1:7" x14ac:dyDescent="0.2">
      <c r="A464" s="948">
        <v>3</v>
      </c>
      <c r="B464" s="948" t="s">
        <v>237</v>
      </c>
      <c r="C464" s="948" t="s">
        <v>248</v>
      </c>
      <c r="D464" s="948" t="s">
        <v>239</v>
      </c>
      <c r="E464" s="948" t="s">
        <v>37</v>
      </c>
      <c r="F464" s="952">
        <f>'Quarter 3'!D$59</f>
        <v>0</v>
      </c>
      <c r="G464" s="950"/>
    </row>
    <row r="465" spans="1:7" x14ac:dyDescent="0.2">
      <c r="A465" s="948">
        <v>3</v>
      </c>
      <c r="B465" s="948" t="s">
        <v>237</v>
      </c>
      <c r="C465" s="948" t="s">
        <v>248</v>
      </c>
      <c r="D465" s="948" t="s">
        <v>239</v>
      </c>
      <c r="E465" s="948" t="s">
        <v>38</v>
      </c>
      <c r="F465" s="952">
        <f>'Quarter 3'!D$60</f>
        <v>0</v>
      </c>
      <c r="G465" s="950"/>
    </row>
    <row r="466" spans="1:7" x14ac:dyDescent="0.2">
      <c r="A466" s="948">
        <v>3</v>
      </c>
      <c r="B466" s="948" t="s">
        <v>237</v>
      </c>
      <c r="C466" s="948" t="s">
        <v>248</v>
      </c>
      <c r="D466" s="948" t="s">
        <v>239</v>
      </c>
      <c r="E466" s="948" t="s">
        <v>39</v>
      </c>
      <c r="F466" s="952">
        <f>'Quarter 3'!D$61</f>
        <v>0</v>
      </c>
      <c r="G466" s="950"/>
    </row>
    <row r="467" spans="1:7" x14ac:dyDescent="0.2">
      <c r="A467" s="948">
        <v>3</v>
      </c>
      <c r="B467" s="948" t="s">
        <v>237</v>
      </c>
      <c r="C467" s="948" t="s">
        <v>248</v>
      </c>
      <c r="D467" s="948" t="s">
        <v>239</v>
      </c>
      <c r="E467" s="948" t="s">
        <v>244</v>
      </c>
      <c r="F467" s="952">
        <f>'Quarter 3'!D$62</f>
        <v>0</v>
      </c>
      <c r="G467" s="950"/>
    </row>
    <row r="468" spans="1:7" x14ac:dyDescent="0.2">
      <c r="A468" s="948">
        <v>3</v>
      </c>
      <c r="B468" s="948" t="s">
        <v>237</v>
      </c>
      <c r="C468" s="948" t="s">
        <v>248</v>
      </c>
      <c r="D468" s="948" t="s">
        <v>239</v>
      </c>
      <c r="E468" s="948" t="s">
        <v>42</v>
      </c>
      <c r="F468" s="952">
        <f>'Quarter 3'!D$66</f>
        <v>0</v>
      </c>
      <c r="G468" s="950"/>
    </row>
    <row r="469" spans="1:7" x14ac:dyDescent="0.2">
      <c r="A469" s="948">
        <v>3</v>
      </c>
      <c r="B469" s="948" t="s">
        <v>237</v>
      </c>
      <c r="C469" s="948" t="s">
        <v>248</v>
      </c>
      <c r="D469" s="948" t="s">
        <v>239</v>
      </c>
      <c r="E469" s="948" t="s">
        <v>43</v>
      </c>
      <c r="F469" s="952">
        <f>'Quarter 3'!D$67</f>
        <v>0</v>
      </c>
      <c r="G469" s="950"/>
    </row>
    <row r="470" spans="1:7" x14ac:dyDescent="0.2">
      <c r="A470" s="948">
        <v>3</v>
      </c>
      <c r="B470" s="948" t="s">
        <v>237</v>
      </c>
      <c r="C470" s="948" t="s">
        <v>248</v>
      </c>
      <c r="D470" s="948" t="s">
        <v>239</v>
      </c>
      <c r="E470" s="948" t="s">
        <v>245</v>
      </c>
      <c r="F470" s="952">
        <f>'Quarter 3'!D$68</f>
        <v>0</v>
      </c>
      <c r="G470" s="950"/>
    </row>
    <row r="471" spans="1:7" x14ac:dyDescent="0.2">
      <c r="A471" s="948">
        <v>3</v>
      </c>
      <c r="B471" s="948" t="s">
        <v>237</v>
      </c>
      <c r="C471" s="948" t="s">
        <v>248</v>
      </c>
      <c r="D471" s="948" t="s">
        <v>239</v>
      </c>
      <c r="E471" s="948" t="s">
        <v>46</v>
      </c>
      <c r="F471" s="952">
        <f>'Quarter 3'!D$72</f>
        <v>0</v>
      </c>
      <c r="G471" s="950"/>
    </row>
    <row r="472" spans="1:7" x14ac:dyDescent="0.2">
      <c r="A472" s="948">
        <v>3</v>
      </c>
      <c r="B472" s="948" t="s">
        <v>237</v>
      </c>
      <c r="C472" s="948" t="s">
        <v>248</v>
      </c>
      <c r="D472" s="948" t="s">
        <v>239</v>
      </c>
      <c r="E472" s="948" t="s">
        <v>246</v>
      </c>
      <c r="F472" s="952">
        <f>'Quarter 3'!D$73</f>
        <v>0</v>
      </c>
      <c r="G472" s="950"/>
    </row>
    <row r="473" spans="1:7" x14ac:dyDescent="0.2">
      <c r="A473" s="948">
        <v>3</v>
      </c>
      <c r="B473" s="948" t="s">
        <v>237</v>
      </c>
      <c r="C473" s="948" t="s">
        <v>248</v>
      </c>
      <c r="D473" s="948" t="s">
        <v>239</v>
      </c>
      <c r="E473" s="948" t="s">
        <v>247</v>
      </c>
      <c r="F473" s="952">
        <f>'Quarter 3'!D$77</f>
        <v>18</v>
      </c>
      <c r="G473" s="950"/>
    </row>
    <row r="474" spans="1:7" x14ac:dyDescent="0.2">
      <c r="A474" s="948">
        <v>3</v>
      </c>
      <c r="B474" s="948" t="s">
        <v>237</v>
      </c>
      <c r="C474" s="948" t="s">
        <v>238</v>
      </c>
      <c r="D474" s="948" t="s">
        <v>249</v>
      </c>
      <c r="E474" s="948" t="s">
        <v>240</v>
      </c>
      <c r="F474" s="952">
        <f>'Quarter 3'!F$46</f>
        <v>32</v>
      </c>
      <c r="G474" s="950"/>
    </row>
    <row r="475" spans="1:7" x14ac:dyDescent="0.2">
      <c r="A475" s="948">
        <v>3</v>
      </c>
      <c r="B475" s="948" t="s">
        <v>237</v>
      </c>
      <c r="C475" s="948" t="s">
        <v>238</v>
      </c>
      <c r="D475" s="948" t="s">
        <v>249</v>
      </c>
      <c r="E475" s="948" t="s">
        <v>241</v>
      </c>
      <c r="F475" s="952">
        <f>'Quarter 3'!F$47</f>
        <v>0</v>
      </c>
      <c r="G475" s="950"/>
    </row>
    <row r="476" spans="1:7" x14ac:dyDescent="0.2">
      <c r="A476" s="948">
        <v>3</v>
      </c>
      <c r="B476" s="948" t="s">
        <v>237</v>
      </c>
      <c r="C476" s="948" t="s">
        <v>238</v>
      </c>
      <c r="D476" s="948" t="s">
        <v>249</v>
      </c>
      <c r="E476" s="948" t="s">
        <v>242</v>
      </c>
      <c r="F476" s="952">
        <f>'Quarter 3'!F$48</f>
        <v>4</v>
      </c>
      <c r="G476" s="950"/>
    </row>
    <row r="477" spans="1:7" x14ac:dyDescent="0.2">
      <c r="A477" s="948">
        <v>3</v>
      </c>
      <c r="B477" s="948" t="s">
        <v>237</v>
      </c>
      <c r="C477" s="948" t="s">
        <v>238</v>
      </c>
      <c r="D477" s="948" t="s">
        <v>249</v>
      </c>
      <c r="E477" s="948" t="s">
        <v>27</v>
      </c>
      <c r="F477" s="952">
        <f>'Quarter 3'!F$52</f>
        <v>0</v>
      </c>
      <c r="G477" s="950"/>
    </row>
    <row r="478" spans="1:7" x14ac:dyDescent="0.2">
      <c r="A478" s="948">
        <v>3</v>
      </c>
      <c r="B478" s="948" t="s">
        <v>237</v>
      </c>
      <c r="C478" s="948" t="s">
        <v>238</v>
      </c>
      <c r="D478" s="948" t="s">
        <v>249</v>
      </c>
      <c r="E478" s="948" t="s">
        <v>29</v>
      </c>
      <c r="F478" s="952">
        <f>'Quarter 3'!F$53</f>
        <v>0</v>
      </c>
      <c r="G478" s="950"/>
    </row>
    <row r="479" spans="1:7" x14ac:dyDescent="0.2">
      <c r="A479" s="948">
        <v>3</v>
      </c>
      <c r="B479" s="948" t="s">
        <v>237</v>
      </c>
      <c r="C479" s="948" t="s">
        <v>238</v>
      </c>
      <c r="D479" s="948" t="s">
        <v>249</v>
      </c>
      <c r="E479" s="948" t="s">
        <v>31</v>
      </c>
      <c r="F479" s="952">
        <f>'Quarter 3'!F$54</f>
        <v>1</v>
      </c>
      <c r="G479" s="950"/>
    </row>
    <row r="480" spans="1:7" x14ac:dyDescent="0.2">
      <c r="A480" s="948">
        <v>3</v>
      </c>
      <c r="B480" s="948" t="s">
        <v>237</v>
      </c>
      <c r="C480" s="948" t="s">
        <v>238</v>
      </c>
      <c r="D480" s="948" t="s">
        <v>249</v>
      </c>
      <c r="E480" s="948" t="s">
        <v>243</v>
      </c>
      <c r="F480" s="952">
        <f>'Quarter 3'!F$55</f>
        <v>0</v>
      </c>
      <c r="G480" s="950"/>
    </row>
    <row r="481" spans="1:7" x14ac:dyDescent="0.2">
      <c r="A481" s="948">
        <v>3</v>
      </c>
      <c r="B481" s="948" t="s">
        <v>237</v>
      </c>
      <c r="C481" s="948" t="s">
        <v>238</v>
      </c>
      <c r="D481" s="948" t="s">
        <v>249</v>
      </c>
      <c r="E481" s="948" t="s">
        <v>37</v>
      </c>
      <c r="F481" s="952">
        <f>'Quarter 3'!F$59</f>
        <v>0</v>
      </c>
      <c r="G481" s="950"/>
    </row>
    <row r="482" spans="1:7" x14ac:dyDescent="0.2">
      <c r="A482" s="948">
        <v>3</v>
      </c>
      <c r="B482" s="948" t="s">
        <v>237</v>
      </c>
      <c r="C482" s="948" t="s">
        <v>238</v>
      </c>
      <c r="D482" s="948" t="s">
        <v>249</v>
      </c>
      <c r="E482" s="948" t="s">
        <v>38</v>
      </c>
      <c r="F482" s="952">
        <f>'Quarter 3'!F$60</f>
        <v>0</v>
      </c>
      <c r="G482" s="950"/>
    </row>
    <row r="483" spans="1:7" x14ac:dyDescent="0.2">
      <c r="A483" s="948">
        <v>3</v>
      </c>
      <c r="B483" s="948" t="s">
        <v>237</v>
      </c>
      <c r="C483" s="948" t="s">
        <v>238</v>
      </c>
      <c r="D483" s="948" t="s">
        <v>249</v>
      </c>
      <c r="E483" s="948" t="s">
        <v>39</v>
      </c>
      <c r="F483" s="952">
        <f>'Quarter 3'!F$61</f>
        <v>0</v>
      </c>
      <c r="G483" s="950"/>
    </row>
    <row r="484" spans="1:7" x14ac:dyDescent="0.2">
      <c r="A484" s="948">
        <v>3</v>
      </c>
      <c r="B484" s="948" t="s">
        <v>237</v>
      </c>
      <c r="C484" s="948" t="s">
        <v>238</v>
      </c>
      <c r="D484" s="948" t="s">
        <v>249</v>
      </c>
      <c r="E484" s="948" t="s">
        <v>244</v>
      </c>
      <c r="F484" s="952">
        <f>'Quarter 3'!F$62</f>
        <v>0</v>
      </c>
      <c r="G484" s="950"/>
    </row>
    <row r="485" spans="1:7" x14ac:dyDescent="0.2">
      <c r="A485" s="948">
        <v>3</v>
      </c>
      <c r="B485" s="948" t="s">
        <v>237</v>
      </c>
      <c r="C485" s="948" t="s">
        <v>238</v>
      </c>
      <c r="D485" s="948" t="s">
        <v>249</v>
      </c>
      <c r="E485" s="948" t="s">
        <v>42</v>
      </c>
      <c r="F485" s="952">
        <f>'Quarter 3'!F$66</f>
        <v>0</v>
      </c>
      <c r="G485" s="950"/>
    </row>
    <row r="486" spans="1:7" x14ac:dyDescent="0.2">
      <c r="A486" s="948">
        <v>3</v>
      </c>
      <c r="B486" s="948" t="s">
        <v>237</v>
      </c>
      <c r="C486" s="948" t="s">
        <v>238</v>
      </c>
      <c r="D486" s="948" t="s">
        <v>249</v>
      </c>
      <c r="E486" s="948" t="s">
        <v>43</v>
      </c>
      <c r="F486" s="952">
        <f>'Quarter 3'!F$67</f>
        <v>2</v>
      </c>
      <c r="G486" s="950"/>
    </row>
    <row r="487" spans="1:7" x14ac:dyDescent="0.2">
      <c r="A487" s="948">
        <v>3</v>
      </c>
      <c r="B487" s="948" t="s">
        <v>237</v>
      </c>
      <c r="C487" s="948" t="s">
        <v>238</v>
      </c>
      <c r="D487" s="948" t="s">
        <v>249</v>
      </c>
      <c r="E487" s="948" t="s">
        <v>245</v>
      </c>
      <c r="F487" s="952">
        <f>'Quarter 3'!F$68</f>
        <v>0</v>
      </c>
      <c r="G487" s="950"/>
    </row>
    <row r="488" spans="1:7" x14ac:dyDescent="0.2">
      <c r="A488" s="948">
        <v>3</v>
      </c>
      <c r="B488" s="948" t="s">
        <v>237</v>
      </c>
      <c r="C488" s="948" t="s">
        <v>238</v>
      </c>
      <c r="D488" s="948" t="s">
        <v>249</v>
      </c>
      <c r="E488" s="948" t="s">
        <v>46</v>
      </c>
      <c r="F488" s="952">
        <f>'Quarter 3'!F$72</f>
        <v>0</v>
      </c>
      <c r="G488" s="950"/>
    </row>
    <row r="489" spans="1:7" x14ac:dyDescent="0.2">
      <c r="A489" s="948">
        <v>3</v>
      </c>
      <c r="B489" s="948" t="s">
        <v>237</v>
      </c>
      <c r="C489" s="948" t="s">
        <v>238</v>
      </c>
      <c r="D489" s="948" t="s">
        <v>249</v>
      </c>
      <c r="E489" s="948" t="s">
        <v>246</v>
      </c>
      <c r="F489" s="952">
        <f>'Quarter 3'!F$73</f>
        <v>0</v>
      </c>
      <c r="G489" s="950"/>
    </row>
    <row r="490" spans="1:7" x14ac:dyDescent="0.2">
      <c r="A490" s="948">
        <v>3</v>
      </c>
      <c r="B490" s="948" t="s">
        <v>237</v>
      </c>
      <c r="C490" s="948" t="s">
        <v>238</v>
      </c>
      <c r="D490" s="948" t="s">
        <v>249</v>
      </c>
      <c r="E490" s="948" t="s">
        <v>247</v>
      </c>
      <c r="F490" s="952">
        <f>'Quarter 3'!F$77</f>
        <v>3</v>
      </c>
      <c r="G490" s="950"/>
    </row>
    <row r="491" spans="1:7" x14ac:dyDescent="0.2">
      <c r="A491" s="948">
        <v>3</v>
      </c>
      <c r="B491" s="948" t="s">
        <v>237</v>
      </c>
      <c r="C491" s="948" t="s">
        <v>248</v>
      </c>
      <c r="D491" s="948" t="s">
        <v>249</v>
      </c>
      <c r="E491" s="948" t="s">
        <v>240</v>
      </c>
      <c r="F491" s="952">
        <f>'Quarter 3'!G$46</f>
        <v>47</v>
      </c>
      <c r="G491" s="950"/>
    </row>
    <row r="492" spans="1:7" x14ac:dyDescent="0.2">
      <c r="A492" s="948">
        <v>3</v>
      </c>
      <c r="B492" s="948" t="s">
        <v>237</v>
      </c>
      <c r="C492" s="948" t="s">
        <v>248</v>
      </c>
      <c r="D492" s="948" t="s">
        <v>249</v>
      </c>
      <c r="E492" s="948" t="s">
        <v>241</v>
      </c>
      <c r="F492" s="952">
        <f>'Quarter 3'!G$47</f>
        <v>0</v>
      </c>
      <c r="G492" s="950"/>
    </row>
    <row r="493" spans="1:7" x14ac:dyDescent="0.2">
      <c r="A493" s="948">
        <v>3</v>
      </c>
      <c r="B493" s="948" t="s">
        <v>237</v>
      </c>
      <c r="C493" s="948" t="s">
        <v>248</v>
      </c>
      <c r="D493" s="948" t="s">
        <v>249</v>
      </c>
      <c r="E493" s="948" t="s">
        <v>242</v>
      </c>
      <c r="F493" s="952">
        <f>'Quarter 3'!G$48</f>
        <v>3</v>
      </c>
      <c r="G493" s="950"/>
    </row>
    <row r="494" spans="1:7" x14ac:dyDescent="0.2">
      <c r="A494" s="948">
        <v>3</v>
      </c>
      <c r="B494" s="948" t="s">
        <v>237</v>
      </c>
      <c r="C494" s="948" t="s">
        <v>248</v>
      </c>
      <c r="D494" s="948" t="s">
        <v>249</v>
      </c>
      <c r="E494" s="948" t="s">
        <v>27</v>
      </c>
      <c r="F494" s="952">
        <f>'Quarter 3'!G$52</f>
        <v>0</v>
      </c>
      <c r="G494" s="950"/>
    </row>
    <row r="495" spans="1:7" x14ac:dyDescent="0.2">
      <c r="A495" s="948">
        <v>3</v>
      </c>
      <c r="B495" s="948" t="s">
        <v>237</v>
      </c>
      <c r="C495" s="948" t="s">
        <v>248</v>
      </c>
      <c r="D495" s="948" t="s">
        <v>249</v>
      </c>
      <c r="E495" s="948" t="s">
        <v>29</v>
      </c>
      <c r="F495" s="952">
        <f>'Quarter 3'!G$53</f>
        <v>0</v>
      </c>
      <c r="G495" s="950"/>
    </row>
    <row r="496" spans="1:7" x14ac:dyDescent="0.2">
      <c r="A496" s="948">
        <v>3</v>
      </c>
      <c r="B496" s="948" t="s">
        <v>237</v>
      </c>
      <c r="C496" s="948" t="s">
        <v>248</v>
      </c>
      <c r="D496" s="948" t="s">
        <v>249</v>
      </c>
      <c r="E496" s="948" t="s">
        <v>31</v>
      </c>
      <c r="F496" s="952">
        <f>'Quarter 3'!G$54</f>
        <v>0</v>
      </c>
      <c r="G496" s="950"/>
    </row>
    <row r="497" spans="1:7" x14ac:dyDescent="0.2">
      <c r="A497" s="948">
        <v>3</v>
      </c>
      <c r="B497" s="948" t="s">
        <v>237</v>
      </c>
      <c r="C497" s="948" t="s">
        <v>248</v>
      </c>
      <c r="D497" s="948" t="s">
        <v>249</v>
      </c>
      <c r="E497" s="948" t="s">
        <v>243</v>
      </c>
      <c r="F497" s="952">
        <f>'Quarter 3'!G$55</f>
        <v>0</v>
      </c>
      <c r="G497" s="950"/>
    </row>
    <row r="498" spans="1:7" x14ac:dyDescent="0.2">
      <c r="A498" s="948">
        <v>3</v>
      </c>
      <c r="B498" s="948" t="s">
        <v>237</v>
      </c>
      <c r="C498" s="948" t="s">
        <v>248</v>
      </c>
      <c r="D498" s="948" t="s">
        <v>249</v>
      </c>
      <c r="E498" s="948" t="s">
        <v>37</v>
      </c>
      <c r="F498" s="952">
        <f>'Quarter 3'!G$59</f>
        <v>0</v>
      </c>
      <c r="G498" s="950"/>
    </row>
    <row r="499" spans="1:7" x14ac:dyDescent="0.2">
      <c r="A499" s="948">
        <v>3</v>
      </c>
      <c r="B499" s="948" t="s">
        <v>237</v>
      </c>
      <c r="C499" s="948" t="s">
        <v>248</v>
      </c>
      <c r="D499" s="948" t="s">
        <v>249</v>
      </c>
      <c r="E499" s="948" t="s">
        <v>38</v>
      </c>
      <c r="F499" s="952">
        <f>'Quarter 3'!G$60</f>
        <v>0</v>
      </c>
      <c r="G499" s="950"/>
    </row>
    <row r="500" spans="1:7" x14ac:dyDescent="0.2">
      <c r="A500" s="948">
        <v>3</v>
      </c>
      <c r="B500" s="948" t="s">
        <v>237</v>
      </c>
      <c r="C500" s="948" t="s">
        <v>248</v>
      </c>
      <c r="D500" s="948" t="s">
        <v>249</v>
      </c>
      <c r="E500" s="948" t="s">
        <v>39</v>
      </c>
      <c r="F500" s="952">
        <f>'Quarter 3'!G$61</f>
        <v>0</v>
      </c>
      <c r="G500" s="950"/>
    </row>
    <row r="501" spans="1:7" x14ac:dyDescent="0.2">
      <c r="A501" s="948">
        <v>3</v>
      </c>
      <c r="B501" s="948" t="s">
        <v>237</v>
      </c>
      <c r="C501" s="948" t="s">
        <v>248</v>
      </c>
      <c r="D501" s="948" t="s">
        <v>249</v>
      </c>
      <c r="E501" s="948" t="s">
        <v>244</v>
      </c>
      <c r="F501" s="952">
        <f>'Quarter 3'!G$62</f>
        <v>0</v>
      </c>
      <c r="G501" s="950"/>
    </row>
    <row r="502" spans="1:7" x14ac:dyDescent="0.2">
      <c r="A502" s="948">
        <v>3</v>
      </c>
      <c r="B502" s="948" t="s">
        <v>237</v>
      </c>
      <c r="C502" s="948" t="s">
        <v>248</v>
      </c>
      <c r="D502" s="948" t="s">
        <v>249</v>
      </c>
      <c r="E502" s="948" t="s">
        <v>42</v>
      </c>
      <c r="F502" s="952">
        <f>'Quarter 3'!G$66</f>
        <v>0</v>
      </c>
      <c r="G502" s="950"/>
    </row>
    <row r="503" spans="1:7" x14ac:dyDescent="0.2">
      <c r="A503" s="948">
        <v>3</v>
      </c>
      <c r="B503" s="948" t="s">
        <v>237</v>
      </c>
      <c r="C503" s="948" t="s">
        <v>248</v>
      </c>
      <c r="D503" s="948" t="s">
        <v>249</v>
      </c>
      <c r="E503" s="948" t="s">
        <v>43</v>
      </c>
      <c r="F503" s="952">
        <f>'Quarter 3'!G$67</f>
        <v>0</v>
      </c>
      <c r="G503" s="950"/>
    </row>
    <row r="504" spans="1:7" x14ac:dyDescent="0.2">
      <c r="A504" s="948">
        <v>3</v>
      </c>
      <c r="B504" s="948" t="s">
        <v>237</v>
      </c>
      <c r="C504" s="948" t="s">
        <v>248</v>
      </c>
      <c r="D504" s="948" t="s">
        <v>249</v>
      </c>
      <c r="E504" s="948" t="s">
        <v>245</v>
      </c>
      <c r="F504" s="952">
        <f>'Quarter 3'!G$68</f>
        <v>0</v>
      </c>
      <c r="G504" s="950"/>
    </row>
    <row r="505" spans="1:7" x14ac:dyDescent="0.2">
      <c r="A505" s="948">
        <v>3</v>
      </c>
      <c r="B505" s="948" t="s">
        <v>237</v>
      </c>
      <c r="C505" s="948" t="s">
        <v>248</v>
      </c>
      <c r="D505" s="948" t="s">
        <v>249</v>
      </c>
      <c r="E505" s="948" t="s">
        <v>46</v>
      </c>
      <c r="F505" s="952">
        <f>'Quarter 3'!G$72</f>
        <v>0</v>
      </c>
      <c r="G505" s="950"/>
    </row>
    <row r="506" spans="1:7" x14ac:dyDescent="0.2">
      <c r="A506" s="948">
        <v>3</v>
      </c>
      <c r="B506" s="948" t="s">
        <v>237</v>
      </c>
      <c r="C506" s="948" t="s">
        <v>248</v>
      </c>
      <c r="D506" s="948" t="s">
        <v>249</v>
      </c>
      <c r="E506" s="948" t="s">
        <v>246</v>
      </c>
      <c r="F506" s="952">
        <f>'Quarter 3'!G$73</f>
        <v>0</v>
      </c>
      <c r="G506" s="950"/>
    </row>
    <row r="507" spans="1:7" x14ac:dyDescent="0.2">
      <c r="A507" s="948">
        <v>3</v>
      </c>
      <c r="B507" s="948" t="s">
        <v>237</v>
      </c>
      <c r="C507" s="948" t="s">
        <v>248</v>
      </c>
      <c r="D507" s="948" t="s">
        <v>249</v>
      </c>
      <c r="E507" s="948" t="s">
        <v>247</v>
      </c>
      <c r="F507" s="952">
        <f>'Quarter 3'!G$77</f>
        <v>5</v>
      </c>
      <c r="G507" s="950"/>
    </row>
    <row r="508" spans="1:7" x14ac:dyDescent="0.2">
      <c r="A508" s="948">
        <v>3</v>
      </c>
      <c r="B508" s="948" t="s">
        <v>250</v>
      </c>
      <c r="C508" s="948" t="s">
        <v>238</v>
      </c>
      <c r="D508" s="948" t="s">
        <v>239</v>
      </c>
      <c r="E508" s="948" t="s">
        <v>59</v>
      </c>
      <c r="F508" s="952">
        <f>'Quarter 3'!$D$88</f>
        <v>3</v>
      </c>
      <c r="G508" s="950"/>
    </row>
    <row r="509" spans="1:7" x14ac:dyDescent="0.2">
      <c r="A509" s="948">
        <v>3</v>
      </c>
      <c r="B509" s="948" t="s">
        <v>250</v>
      </c>
      <c r="C509" s="948" t="s">
        <v>238</v>
      </c>
      <c r="D509" s="948" t="s">
        <v>239</v>
      </c>
      <c r="E509" s="948" t="s">
        <v>60</v>
      </c>
      <c r="F509" s="952">
        <f>'Quarter 3'!$E$88</f>
        <v>16</v>
      </c>
      <c r="G509" s="950"/>
    </row>
    <row r="510" spans="1:7" x14ac:dyDescent="0.2">
      <c r="A510" s="948">
        <v>3</v>
      </c>
      <c r="B510" s="948" t="s">
        <v>250</v>
      </c>
      <c r="C510" s="948" t="s">
        <v>238</v>
      </c>
      <c r="D510" s="948" t="s">
        <v>239</v>
      </c>
      <c r="E510" s="953" t="s">
        <v>61</v>
      </c>
      <c r="F510" s="952">
        <f>'Quarter 3'!$F$88</f>
        <v>23</v>
      </c>
      <c r="G510" s="950"/>
    </row>
    <row r="511" spans="1:7" x14ac:dyDescent="0.2">
      <c r="A511" s="948">
        <v>3</v>
      </c>
      <c r="B511" s="948" t="s">
        <v>250</v>
      </c>
      <c r="C511" s="948" t="s">
        <v>238</v>
      </c>
      <c r="D511" s="948" t="s">
        <v>239</v>
      </c>
      <c r="E511" s="948" t="s">
        <v>62</v>
      </c>
      <c r="F511" s="952">
        <f>'Quarter 3'!$G$88</f>
        <v>28</v>
      </c>
      <c r="G511" s="950"/>
    </row>
    <row r="512" spans="1:7" x14ac:dyDescent="0.2">
      <c r="A512" s="948">
        <v>3</v>
      </c>
      <c r="B512" s="948" t="s">
        <v>250</v>
      </c>
      <c r="C512" s="948" t="s">
        <v>238</v>
      </c>
      <c r="D512" s="948" t="s">
        <v>239</v>
      </c>
      <c r="E512" s="948" t="s">
        <v>63</v>
      </c>
      <c r="F512" s="952">
        <f>'Quarter 3'!$H$88</f>
        <v>25</v>
      </c>
      <c r="G512" s="950"/>
    </row>
    <row r="513" spans="1:7" x14ac:dyDescent="0.2">
      <c r="A513" s="948">
        <v>3</v>
      </c>
      <c r="B513" s="948" t="s">
        <v>250</v>
      </c>
      <c r="C513" s="948" t="s">
        <v>238</v>
      </c>
      <c r="D513" s="948" t="s">
        <v>249</v>
      </c>
      <c r="E513" s="948" t="s">
        <v>59</v>
      </c>
      <c r="F513" s="952">
        <f>'Quarter 3'!$D$89</f>
        <v>0</v>
      </c>
      <c r="G513" s="950"/>
    </row>
    <row r="514" spans="1:7" x14ac:dyDescent="0.2">
      <c r="A514" s="948">
        <v>3</v>
      </c>
      <c r="B514" s="948" t="s">
        <v>250</v>
      </c>
      <c r="C514" s="948" t="s">
        <v>238</v>
      </c>
      <c r="D514" s="948" t="s">
        <v>249</v>
      </c>
      <c r="E514" s="948" t="s">
        <v>60</v>
      </c>
      <c r="F514" s="952">
        <f>'Quarter 3'!$E$89</f>
        <v>12</v>
      </c>
      <c r="G514" s="950"/>
    </row>
    <row r="515" spans="1:7" x14ac:dyDescent="0.2">
      <c r="A515" s="948">
        <v>3</v>
      </c>
      <c r="B515" s="948" t="s">
        <v>250</v>
      </c>
      <c r="C515" s="948" t="s">
        <v>238</v>
      </c>
      <c r="D515" s="948" t="s">
        <v>249</v>
      </c>
      <c r="E515" s="953" t="s">
        <v>61</v>
      </c>
      <c r="F515" s="952">
        <f>'Quarter 3'!$F$89</f>
        <v>9</v>
      </c>
      <c r="G515" s="950"/>
    </row>
    <row r="516" spans="1:7" x14ac:dyDescent="0.2">
      <c r="A516" s="948">
        <v>3</v>
      </c>
      <c r="B516" s="948" t="s">
        <v>250</v>
      </c>
      <c r="C516" s="948" t="s">
        <v>238</v>
      </c>
      <c r="D516" s="948" t="s">
        <v>249</v>
      </c>
      <c r="E516" s="948" t="s">
        <v>62</v>
      </c>
      <c r="F516" s="952">
        <f>'Quarter 3'!$G$89</f>
        <v>14</v>
      </c>
      <c r="G516" s="950"/>
    </row>
    <row r="517" spans="1:7" x14ac:dyDescent="0.2">
      <c r="A517" s="948">
        <v>3</v>
      </c>
      <c r="B517" s="948" t="s">
        <v>250</v>
      </c>
      <c r="C517" s="948" t="s">
        <v>238</v>
      </c>
      <c r="D517" s="948" t="s">
        <v>249</v>
      </c>
      <c r="E517" s="948" t="s">
        <v>63</v>
      </c>
      <c r="F517" s="952">
        <f>'Quarter 3'!$H$89</f>
        <v>7</v>
      </c>
      <c r="G517" s="950"/>
    </row>
    <row r="518" spans="1:7" x14ac:dyDescent="0.2">
      <c r="A518" s="948">
        <v>3</v>
      </c>
      <c r="B518" s="948" t="s">
        <v>250</v>
      </c>
      <c r="C518" s="948" t="s">
        <v>238</v>
      </c>
      <c r="D518" s="948" t="s">
        <v>251</v>
      </c>
      <c r="E518" s="948" t="s">
        <v>59</v>
      </c>
      <c r="F518" s="952">
        <f>'Quarter 3'!$D$90</f>
        <v>0</v>
      </c>
      <c r="G518" s="950"/>
    </row>
    <row r="519" spans="1:7" x14ac:dyDescent="0.2">
      <c r="A519" s="948">
        <v>3</v>
      </c>
      <c r="B519" s="948" t="s">
        <v>250</v>
      </c>
      <c r="C519" s="948" t="s">
        <v>238</v>
      </c>
      <c r="D519" s="948" t="s">
        <v>251</v>
      </c>
      <c r="E519" s="948" t="s">
        <v>60</v>
      </c>
      <c r="F519" s="952">
        <f>'Quarter 3'!$E$90</f>
        <v>0</v>
      </c>
      <c r="G519" s="950"/>
    </row>
    <row r="520" spans="1:7" x14ac:dyDescent="0.2">
      <c r="A520" s="948">
        <v>3</v>
      </c>
      <c r="B520" s="948" t="s">
        <v>250</v>
      </c>
      <c r="C520" s="948" t="s">
        <v>238</v>
      </c>
      <c r="D520" s="948" t="s">
        <v>251</v>
      </c>
      <c r="E520" s="953" t="s">
        <v>61</v>
      </c>
      <c r="F520" s="952">
        <f>'Quarter 3'!$F$90</f>
        <v>5</v>
      </c>
      <c r="G520" s="950"/>
    </row>
    <row r="521" spans="1:7" x14ac:dyDescent="0.2">
      <c r="A521" s="948">
        <v>3</v>
      </c>
      <c r="B521" s="948" t="s">
        <v>250</v>
      </c>
      <c r="C521" s="948" t="s">
        <v>238</v>
      </c>
      <c r="D521" s="948" t="s">
        <v>251</v>
      </c>
      <c r="E521" s="948" t="s">
        <v>62</v>
      </c>
      <c r="F521" s="952">
        <f>'Quarter 3'!$G$90</f>
        <v>4</v>
      </c>
      <c r="G521" s="950"/>
    </row>
    <row r="522" spans="1:7" x14ac:dyDescent="0.2">
      <c r="A522" s="948">
        <v>3</v>
      </c>
      <c r="B522" s="948" t="s">
        <v>250</v>
      </c>
      <c r="C522" s="948" t="s">
        <v>238</v>
      </c>
      <c r="D522" s="948" t="s">
        <v>251</v>
      </c>
      <c r="E522" s="948" t="s">
        <v>63</v>
      </c>
      <c r="F522" s="952">
        <f>'Quarter 3'!$H$90</f>
        <v>8</v>
      </c>
      <c r="G522" s="950"/>
    </row>
    <row r="523" spans="1:7" x14ac:dyDescent="0.2">
      <c r="A523" s="948">
        <v>3</v>
      </c>
      <c r="B523" s="948" t="s">
        <v>250</v>
      </c>
      <c r="C523" s="948" t="s">
        <v>238</v>
      </c>
      <c r="D523" s="948" t="s">
        <v>252</v>
      </c>
      <c r="E523" s="948" t="s">
        <v>59</v>
      </c>
      <c r="F523" s="952">
        <f>'Quarter 3'!$D$91</f>
        <v>3</v>
      </c>
      <c r="G523" s="950"/>
    </row>
    <row r="524" spans="1:7" x14ac:dyDescent="0.2">
      <c r="A524" s="948">
        <v>3</v>
      </c>
      <c r="B524" s="948" t="s">
        <v>250</v>
      </c>
      <c r="C524" s="948" t="s">
        <v>238</v>
      </c>
      <c r="D524" s="948" t="s">
        <v>252</v>
      </c>
      <c r="E524" s="948" t="s">
        <v>60</v>
      </c>
      <c r="F524" s="952">
        <f>'Quarter 3'!$E$91</f>
        <v>4</v>
      </c>
      <c r="G524" s="950"/>
    </row>
    <row r="525" spans="1:7" x14ac:dyDescent="0.2">
      <c r="A525" s="948">
        <v>3</v>
      </c>
      <c r="B525" s="948" t="s">
        <v>250</v>
      </c>
      <c r="C525" s="948" t="s">
        <v>238</v>
      </c>
      <c r="D525" s="948" t="s">
        <v>252</v>
      </c>
      <c r="E525" s="953" t="s">
        <v>61</v>
      </c>
      <c r="F525" s="952">
        <f>'Quarter 3'!$F$91</f>
        <v>9</v>
      </c>
      <c r="G525" s="950"/>
    </row>
    <row r="526" spans="1:7" x14ac:dyDescent="0.2">
      <c r="A526" s="948">
        <v>3</v>
      </c>
      <c r="B526" s="948" t="s">
        <v>250</v>
      </c>
      <c r="C526" s="948" t="s">
        <v>238</v>
      </c>
      <c r="D526" s="948" t="s">
        <v>252</v>
      </c>
      <c r="E526" s="948" t="s">
        <v>62</v>
      </c>
      <c r="F526" s="952">
        <f>'Quarter 3'!$G$91</f>
        <v>10</v>
      </c>
      <c r="G526" s="950"/>
    </row>
    <row r="527" spans="1:7" x14ac:dyDescent="0.2">
      <c r="A527" s="948">
        <v>3</v>
      </c>
      <c r="B527" s="948" t="s">
        <v>250</v>
      </c>
      <c r="C527" s="948" t="s">
        <v>238</v>
      </c>
      <c r="D527" s="948" t="s">
        <v>252</v>
      </c>
      <c r="E527" s="948" t="s">
        <v>63</v>
      </c>
      <c r="F527" s="952">
        <f>'Quarter 3'!$H$91</f>
        <v>10</v>
      </c>
      <c r="G527" s="950"/>
    </row>
    <row r="528" spans="1:7" x14ac:dyDescent="0.2">
      <c r="A528" s="948">
        <v>3</v>
      </c>
      <c r="B528" s="948" t="s">
        <v>250</v>
      </c>
      <c r="C528" s="948" t="s">
        <v>238</v>
      </c>
      <c r="D528" s="948" t="s">
        <v>253</v>
      </c>
      <c r="E528" s="948" t="s">
        <v>59</v>
      </c>
      <c r="F528" s="952">
        <f>'Quarter 3'!$D$93</f>
        <v>0</v>
      </c>
      <c r="G528" s="950"/>
    </row>
    <row r="529" spans="1:7" x14ac:dyDescent="0.2">
      <c r="A529" s="948">
        <v>3</v>
      </c>
      <c r="B529" s="948" t="s">
        <v>250</v>
      </c>
      <c r="C529" s="948" t="s">
        <v>238</v>
      </c>
      <c r="D529" s="948" t="s">
        <v>253</v>
      </c>
      <c r="E529" s="948" t="s">
        <v>60</v>
      </c>
      <c r="F529" s="952">
        <f>'Quarter 3'!$E$93</f>
        <v>0</v>
      </c>
      <c r="G529" s="950"/>
    </row>
    <row r="530" spans="1:7" x14ac:dyDescent="0.2">
      <c r="A530" s="948">
        <v>3</v>
      </c>
      <c r="B530" s="948" t="s">
        <v>250</v>
      </c>
      <c r="C530" s="948" t="s">
        <v>238</v>
      </c>
      <c r="D530" s="948" t="s">
        <v>253</v>
      </c>
      <c r="E530" s="953" t="s">
        <v>61</v>
      </c>
      <c r="F530" s="952">
        <f>'Quarter 3'!$F$93</f>
        <v>0</v>
      </c>
      <c r="G530" s="950"/>
    </row>
    <row r="531" spans="1:7" x14ac:dyDescent="0.2">
      <c r="A531" s="948">
        <v>3</v>
      </c>
      <c r="B531" s="948" t="s">
        <v>250</v>
      </c>
      <c r="C531" s="948" t="s">
        <v>238</v>
      </c>
      <c r="D531" s="948" t="s">
        <v>253</v>
      </c>
      <c r="E531" s="948" t="s">
        <v>62</v>
      </c>
      <c r="F531" s="952">
        <f>'Quarter 3'!$G$93</f>
        <v>0</v>
      </c>
      <c r="G531" s="950"/>
    </row>
    <row r="532" spans="1:7" x14ac:dyDescent="0.2">
      <c r="A532" s="948">
        <v>3</v>
      </c>
      <c r="B532" s="948" t="s">
        <v>250</v>
      </c>
      <c r="C532" s="948" t="s">
        <v>238</v>
      </c>
      <c r="D532" s="948" t="s">
        <v>253</v>
      </c>
      <c r="E532" s="948" t="s">
        <v>63</v>
      </c>
      <c r="F532" s="952">
        <f>'Quarter 3'!$H$93</f>
        <v>0</v>
      </c>
      <c r="G532" s="950"/>
    </row>
    <row r="533" spans="1:7" x14ac:dyDescent="0.2">
      <c r="A533" s="948">
        <v>3</v>
      </c>
      <c r="B533" s="948" t="s">
        <v>250</v>
      </c>
      <c r="C533" s="948" t="s">
        <v>248</v>
      </c>
      <c r="D533" s="948" t="s">
        <v>239</v>
      </c>
      <c r="E533" s="948" t="s">
        <v>59</v>
      </c>
      <c r="F533" s="952">
        <f>'Quarter 3'!$D$101</f>
        <v>2</v>
      </c>
      <c r="G533" s="950"/>
    </row>
    <row r="534" spans="1:7" x14ac:dyDescent="0.2">
      <c r="A534" s="948">
        <v>3</v>
      </c>
      <c r="B534" s="948" t="s">
        <v>250</v>
      </c>
      <c r="C534" s="948" t="s">
        <v>248</v>
      </c>
      <c r="D534" s="948" t="s">
        <v>239</v>
      </c>
      <c r="E534" s="948" t="s">
        <v>60</v>
      </c>
      <c r="F534" s="952">
        <f>'Quarter 3'!$E$101</f>
        <v>52</v>
      </c>
      <c r="G534" s="950"/>
    </row>
    <row r="535" spans="1:7" x14ac:dyDescent="0.2">
      <c r="A535" s="948">
        <v>3</v>
      </c>
      <c r="B535" s="948" t="s">
        <v>250</v>
      </c>
      <c r="C535" s="948" t="s">
        <v>248</v>
      </c>
      <c r="D535" s="948" t="s">
        <v>239</v>
      </c>
      <c r="E535" s="948" t="s">
        <v>61</v>
      </c>
      <c r="F535" s="952">
        <f>'Quarter 3'!$F$101</f>
        <v>30</v>
      </c>
      <c r="G535" s="950"/>
    </row>
    <row r="536" spans="1:7" x14ac:dyDescent="0.2">
      <c r="A536" s="948">
        <v>3</v>
      </c>
      <c r="B536" s="948" t="s">
        <v>250</v>
      </c>
      <c r="C536" s="948" t="s">
        <v>248</v>
      </c>
      <c r="D536" s="948" t="s">
        <v>239</v>
      </c>
      <c r="E536" s="948" t="s">
        <v>62</v>
      </c>
      <c r="F536" s="952">
        <f>'Quarter 3'!$G$101</f>
        <v>33</v>
      </c>
      <c r="G536" s="950"/>
    </row>
    <row r="537" spans="1:7" x14ac:dyDescent="0.2">
      <c r="A537" s="948">
        <v>3</v>
      </c>
      <c r="B537" s="948" t="s">
        <v>250</v>
      </c>
      <c r="C537" s="948" t="s">
        <v>248</v>
      </c>
      <c r="D537" s="948" t="s">
        <v>239</v>
      </c>
      <c r="E537" s="948" t="s">
        <v>63</v>
      </c>
      <c r="F537" s="952">
        <f>'Quarter 3'!$H$101</f>
        <v>26</v>
      </c>
      <c r="G537" s="950"/>
    </row>
    <row r="538" spans="1:7" x14ac:dyDescent="0.2">
      <c r="A538" s="948">
        <v>3</v>
      </c>
      <c r="B538" s="948" t="s">
        <v>250</v>
      </c>
      <c r="C538" s="948" t="s">
        <v>248</v>
      </c>
      <c r="D538" s="948" t="s">
        <v>249</v>
      </c>
      <c r="E538" s="948" t="s">
        <v>59</v>
      </c>
      <c r="F538" s="952">
        <f>'Quarter 3'!$D$102</f>
        <v>0</v>
      </c>
      <c r="G538" s="950"/>
    </row>
    <row r="539" spans="1:7" x14ac:dyDescent="0.2">
      <c r="A539" s="948">
        <v>3</v>
      </c>
      <c r="B539" s="948" t="s">
        <v>250</v>
      </c>
      <c r="C539" s="948" t="s">
        <v>248</v>
      </c>
      <c r="D539" s="948" t="s">
        <v>249</v>
      </c>
      <c r="E539" s="948" t="s">
        <v>60</v>
      </c>
      <c r="F539" s="952">
        <f>'Quarter 3'!$E$102</f>
        <v>19</v>
      </c>
      <c r="G539" s="950"/>
    </row>
    <row r="540" spans="1:7" x14ac:dyDescent="0.2">
      <c r="A540" s="948">
        <v>3</v>
      </c>
      <c r="B540" s="948" t="s">
        <v>250</v>
      </c>
      <c r="C540" s="948" t="s">
        <v>248</v>
      </c>
      <c r="D540" s="948" t="s">
        <v>249</v>
      </c>
      <c r="E540" s="948" t="s">
        <v>61</v>
      </c>
      <c r="F540" s="952">
        <f>'Quarter 3'!$F$102</f>
        <v>11</v>
      </c>
      <c r="G540" s="950"/>
    </row>
    <row r="541" spans="1:7" x14ac:dyDescent="0.2">
      <c r="A541" s="948">
        <v>3</v>
      </c>
      <c r="B541" s="948" t="s">
        <v>250</v>
      </c>
      <c r="C541" s="948" t="s">
        <v>248</v>
      </c>
      <c r="D541" s="948" t="s">
        <v>249</v>
      </c>
      <c r="E541" s="948" t="s">
        <v>62</v>
      </c>
      <c r="F541" s="952">
        <f>'Quarter 3'!$G$102</f>
        <v>13</v>
      </c>
      <c r="G541" s="950"/>
    </row>
    <row r="542" spans="1:7" x14ac:dyDescent="0.2">
      <c r="A542" s="948">
        <v>3</v>
      </c>
      <c r="B542" s="948" t="s">
        <v>250</v>
      </c>
      <c r="C542" s="948" t="s">
        <v>248</v>
      </c>
      <c r="D542" s="948" t="s">
        <v>249</v>
      </c>
      <c r="E542" s="948" t="s">
        <v>63</v>
      </c>
      <c r="F542" s="952">
        <f>'Quarter 3'!$H$102</f>
        <v>12</v>
      </c>
      <c r="G542" s="950"/>
    </row>
    <row r="543" spans="1:7" x14ac:dyDescent="0.2">
      <c r="A543" s="948">
        <v>3</v>
      </c>
      <c r="B543" s="948" t="s">
        <v>250</v>
      </c>
      <c r="C543" s="948" t="s">
        <v>248</v>
      </c>
      <c r="D543" s="948" t="s">
        <v>251</v>
      </c>
      <c r="E543" s="948" t="s">
        <v>59</v>
      </c>
      <c r="F543" s="952">
        <f>'Quarter 3'!$D$103</f>
        <v>0</v>
      </c>
      <c r="G543" s="950"/>
    </row>
    <row r="544" spans="1:7" x14ac:dyDescent="0.2">
      <c r="A544" s="948">
        <v>3</v>
      </c>
      <c r="B544" s="948" t="s">
        <v>250</v>
      </c>
      <c r="C544" s="948" t="s">
        <v>248</v>
      </c>
      <c r="D544" s="948" t="s">
        <v>251</v>
      </c>
      <c r="E544" s="948" t="s">
        <v>60</v>
      </c>
      <c r="F544" s="952">
        <f>'Quarter 3'!$E$103</f>
        <v>7</v>
      </c>
      <c r="G544" s="950"/>
    </row>
    <row r="545" spans="1:7" x14ac:dyDescent="0.2">
      <c r="A545" s="948">
        <v>3</v>
      </c>
      <c r="B545" s="948" t="s">
        <v>250</v>
      </c>
      <c r="C545" s="948" t="s">
        <v>248</v>
      </c>
      <c r="D545" s="948" t="s">
        <v>251</v>
      </c>
      <c r="E545" s="948" t="s">
        <v>61</v>
      </c>
      <c r="F545" s="952">
        <f>'Quarter 3'!$F$103</f>
        <v>4</v>
      </c>
      <c r="G545" s="950"/>
    </row>
    <row r="546" spans="1:7" x14ac:dyDescent="0.2">
      <c r="A546" s="948">
        <v>3</v>
      </c>
      <c r="B546" s="948" t="s">
        <v>250</v>
      </c>
      <c r="C546" s="948" t="s">
        <v>248</v>
      </c>
      <c r="D546" s="948" t="s">
        <v>251</v>
      </c>
      <c r="E546" s="948" t="s">
        <v>62</v>
      </c>
      <c r="F546" s="952">
        <f>'Quarter 3'!$G$103</f>
        <v>5</v>
      </c>
      <c r="G546" s="950"/>
    </row>
    <row r="547" spans="1:7" x14ac:dyDescent="0.2">
      <c r="A547" s="948">
        <v>3</v>
      </c>
      <c r="B547" s="948" t="s">
        <v>250</v>
      </c>
      <c r="C547" s="948" t="s">
        <v>248</v>
      </c>
      <c r="D547" s="948" t="s">
        <v>251</v>
      </c>
      <c r="E547" s="948" t="s">
        <v>63</v>
      </c>
      <c r="F547" s="952">
        <f>'Quarter 3'!$H$103</f>
        <v>4</v>
      </c>
      <c r="G547" s="950"/>
    </row>
    <row r="548" spans="1:7" x14ac:dyDescent="0.2">
      <c r="A548" s="948">
        <v>3</v>
      </c>
      <c r="B548" s="948" t="s">
        <v>250</v>
      </c>
      <c r="C548" s="948" t="s">
        <v>248</v>
      </c>
      <c r="D548" s="948" t="s">
        <v>252</v>
      </c>
      <c r="E548" s="948" t="s">
        <v>59</v>
      </c>
      <c r="F548" s="952">
        <f>'Quarter 3'!$D$104</f>
        <v>2</v>
      </c>
      <c r="G548" s="950"/>
    </row>
    <row r="549" spans="1:7" x14ac:dyDescent="0.2">
      <c r="A549" s="948">
        <v>3</v>
      </c>
      <c r="B549" s="948" t="s">
        <v>250</v>
      </c>
      <c r="C549" s="948" t="s">
        <v>248</v>
      </c>
      <c r="D549" s="948" t="s">
        <v>252</v>
      </c>
      <c r="E549" s="948" t="s">
        <v>60</v>
      </c>
      <c r="F549" s="952">
        <f>'Quarter 3'!$E$104</f>
        <v>26</v>
      </c>
      <c r="G549" s="950"/>
    </row>
    <row r="550" spans="1:7" x14ac:dyDescent="0.2">
      <c r="A550" s="948">
        <v>3</v>
      </c>
      <c r="B550" s="948" t="s">
        <v>250</v>
      </c>
      <c r="C550" s="948" t="s">
        <v>248</v>
      </c>
      <c r="D550" s="948" t="s">
        <v>252</v>
      </c>
      <c r="E550" s="948" t="s">
        <v>61</v>
      </c>
      <c r="F550" s="952">
        <f>'Quarter 3'!$F$104</f>
        <v>15</v>
      </c>
      <c r="G550" s="950"/>
    </row>
    <row r="551" spans="1:7" x14ac:dyDescent="0.2">
      <c r="A551" s="948">
        <v>3</v>
      </c>
      <c r="B551" s="948" t="s">
        <v>250</v>
      </c>
      <c r="C551" s="948" t="s">
        <v>248</v>
      </c>
      <c r="D551" s="948" t="s">
        <v>252</v>
      </c>
      <c r="E551" s="948" t="s">
        <v>62</v>
      </c>
      <c r="F551" s="952">
        <f>'Quarter 3'!$G$104</f>
        <v>15</v>
      </c>
      <c r="G551" s="950"/>
    </row>
    <row r="552" spans="1:7" x14ac:dyDescent="0.2">
      <c r="A552" s="948">
        <v>3</v>
      </c>
      <c r="B552" s="948" t="s">
        <v>250</v>
      </c>
      <c r="C552" s="948" t="s">
        <v>248</v>
      </c>
      <c r="D552" s="948" t="s">
        <v>252</v>
      </c>
      <c r="E552" s="948" t="s">
        <v>63</v>
      </c>
      <c r="F552" s="952">
        <f>'Quarter 3'!$H$104</f>
        <v>10</v>
      </c>
      <c r="G552" s="950"/>
    </row>
    <row r="553" spans="1:7" x14ac:dyDescent="0.2">
      <c r="A553" s="948">
        <v>3</v>
      </c>
      <c r="B553" s="948" t="s">
        <v>250</v>
      </c>
      <c r="C553" s="948" t="s">
        <v>248</v>
      </c>
      <c r="D553" s="948" t="s">
        <v>253</v>
      </c>
      <c r="E553" s="948" t="s">
        <v>59</v>
      </c>
      <c r="F553" s="952">
        <f>'Quarter 3'!$D$106</f>
        <v>0</v>
      </c>
      <c r="G553" s="950"/>
    </row>
    <row r="554" spans="1:7" x14ac:dyDescent="0.2">
      <c r="A554" s="948">
        <v>3</v>
      </c>
      <c r="B554" s="948" t="s">
        <v>250</v>
      </c>
      <c r="C554" s="948" t="s">
        <v>248</v>
      </c>
      <c r="D554" s="948" t="s">
        <v>253</v>
      </c>
      <c r="E554" s="948" t="s">
        <v>60</v>
      </c>
      <c r="F554" s="952">
        <f>'Quarter 3'!$E$106</f>
        <v>0</v>
      </c>
      <c r="G554" s="950"/>
    </row>
    <row r="555" spans="1:7" x14ac:dyDescent="0.2">
      <c r="A555" s="948">
        <v>3</v>
      </c>
      <c r="B555" s="948" t="s">
        <v>250</v>
      </c>
      <c r="C555" s="948" t="s">
        <v>248</v>
      </c>
      <c r="D555" s="948" t="s">
        <v>253</v>
      </c>
      <c r="E555" s="948" t="s">
        <v>61</v>
      </c>
      <c r="F555" s="952">
        <f>'Quarter 3'!$F$106</f>
        <v>0</v>
      </c>
      <c r="G555" s="950"/>
    </row>
    <row r="556" spans="1:7" x14ac:dyDescent="0.2">
      <c r="A556" s="948">
        <v>3</v>
      </c>
      <c r="B556" s="948" t="s">
        <v>250</v>
      </c>
      <c r="C556" s="948" t="s">
        <v>248</v>
      </c>
      <c r="D556" s="948" t="s">
        <v>253</v>
      </c>
      <c r="E556" s="948" t="s">
        <v>62</v>
      </c>
      <c r="F556" s="952">
        <f>'Quarter 3'!$G$106</f>
        <v>0</v>
      </c>
      <c r="G556" s="950"/>
    </row>
    <row r="557" spans="1:7" x14ac:dyDescent="0.2">
      <c r="A557" s="948">
        <v>3</v>
      </c>
      <c r="B557" s="948" t="s">
        <v>250</v>
      </c>
      <c r="C557" s="948" t="s">
        <v>248</v>
      </c>
      <c r="D557" s="948" t="s">
        <v>253</v>
      </c>
      <c r="E557" s="948" t="s">
        <v>63</v>
      </c>
      <c r="F557" s="952">
        <f>'Quarter 3'!$H$106</f>
        <v>0</v>
      </c>
      <c r="G557" s="950"/>
    </row>
    <row r="558" spans="1:7" x14ac:dyDescent="0.2">
      <c r="A558" s="948">
        <v>3</v>
      </c>
      <c r="B558" s="948" t="s">
        <v>254</v>
      </c>
      <c r="C558" s="948" t="s">
        <v>248</v>
      </c>
      <c r="D558" s="948" t="s">
        <v>239</v>
      </c>
      <c r="E558" s="948" t="s">
        <v>255</v>
      </c>
      <c r="F558" s="952">
        <f>'Quarter 3'!C$118</f>
        <v>32</v>
      </c>
      <c r="G558" s="950"/>
    </row>
    <row r="559" spans="1:7" x14ac:dyDescent="0.2">
      <c r="A559" s="948">
        <v>3</v>
      </c>
      <c r="B559" s="948" t="s">
        <v>254</v>
      </c>
      <c r="C559" s="948" t="s">
        <v>248</v>
      </c>
      <c r="D559" s="948" t="s">
        <v>249</v>
      </c>
      <c r="E559" s="948" t="s">
        <v>255</v>
      </c>
      <c r="F559" s="952">
        <f>'Quarter 3'!C$119</f>
        <v>11</v>
      </c>
      <c r="G559" s="950"/>
    </row>
    <row r="560" spans="1:7" x14ac:dyDescent="0.2">
      <c r="A560" s="948">
        <v>3</v>
      </c>
      <c r="B560" s="948" t="s">
        <v>254</v>
      </c>
      <c r="C560" s="948" t="s">
        <v>248</v>
      </c>
      <c r="D560" s="948" t="s">
        <v>251</v>
      </c>
      <c r="E560" s="948" t="s">
        <v>255</v>
      </c>
      <c r="F560" s="952">
        <f>'Quarter 3'!C$120</f>
        <v>2</v>
      </c>
      <c r="G560" s="950"/>
    </row>
    <row r="561" spans="1:7" x14ac:dyDescent="0.2">
      <c r="A561" s="948">
        <v>3</v>
      </c>
      <c r="B561" s="948" t="s">
        <v>254</v>
      </c>
      <c r="C561" s="948" t="s">
        <v>248</v>
      </c>
      <c r="D561" s="948" t="s">
        <v>252</v>
      </c>
      <c r="E561" s="948" t="s">
        <v>255</v>
      </c>
      <c r="F561" s="952">
        <f>'Quarter 3'!C$121</f>
        <v>19</v>
      </c>
      <c r="G561" s="950"/>
    </row>
    <row r="562" spans="1:7" x14ac:dyDescent="0.2">
      <c r="A562" s="948">
        <v>3</v>
      </c>
      <c r="B562" s="948" t="s">
        <v>254</v>
      </c>
      <c r="C562" s="948" t="s">
        <v>248</v>
      </c>
      <c r="D562" s="948" t="s">
        <v>253</v>
      </c>
      <c r="E562" s="948" t="s">
        <v>255</v>
      </c>
      <c r="F562" s="952">
        <f>'Quarter 3'!C$123</f>
        <v>0</v>
      </c>
      <c r="G562" s="950"/>
    </row>
    <row r="563" spans="1:7" x14ac:dyDescent="0.2">
      <c r="A563" s="948">
        <v>3</v>
      </c>
      <c r="B563" s="948" t="s">
        <v>256</v>
      </c>
      <c r="C563" s="948" t="s">
        <v>257</v>
      </c>
      <c r="D563" s="948" t="s">
        <v>239</v>
      </c>
      <c r="E563" s="948" t="s">
        <v>258</v>
      </c>
      <c r="F563" s="952">
        <f>'Quarter 3'!C$135</f>
        <v>134</v>
      </c>
      <c r="G563" s="950"/>
    </row>
    <row r="564" spans="1:7" x14ac:dyDescent="0.2">
      <c r="A564" s="948">
        <v>3</v>
      </c>
      <c r="B564" s="948" t="s">
        <v>256</v>
      </c>
      <c r="C564" s="948" t="s">
        <v>257</v>
      </c>
      <c r="D564" s="948" t="s">
        <v>249</v>
      </c>
      <c r="E564" s="948" t="s">
        <v>258</v>
      </c>
      <c r="F564" s="952">
        <f>'Quarter 3'!D$135</f>
        <v>56</v>
      </c>
      <c r="G564" s="950"/>
    </row>
    <row r="565" spans="1:7" x14ac:dyDescent="0.2">
      <c r="A565" s="948">
        <v>3</v>
      </c>
      <c r="B565" s="948" t="s">
        <v>259</v>
      </c>
      <c r="C565" s="948" t="s">
        <v>257</v>
      </c>
      <c r="D565" s="948" t="s">
        <v>239</v>
      </c>
      <c r="E565" s="948" t="s">
        <v>260</v>
      </c>
      <c r="F565" s="952">
        <f>'Quarter 3'!C$146</f>
        <v>8</v>
      </c>
      <c r="G565" s="950"/>
    </row>
    <row r="566" spans="1:7" x14ac:dyDescent="0.2">
      <c r="A566" s="948">
        <v>3</v>
      </c>
      <c r="B566" s="948" t="s">
        <v>259</v>
      </c>
      <c r="C566" s="948" t="s">
        <v>257</v>
      </c>
      <c r="D566" s="948" t="s">
        <v>239</v>
      </c>
      <c r="E566" s="948" t="s">
        <v>261</v>
      </c>
      <c r="F566" s="952">
        <f>'Quarter 3'!C$147</f>
        <v>25</v>
      </c>
      <c r="G566" s="950"/>
    </row>
    <row r="567" spans="1:7" x14ac:dyDescent="0.2">
      <c r="A567" s="948">
        <v>3</v>
      </c>
      <c r="B567" s="948" t="s">
        <v>259</v>
      </c>
      <c r="C567" s="948" t="s">
        <v>257</v>
      </c>
      <c r="D567" s="948" t="s">
        <v>239</v>
      </c>
      <c r="E567" s="948" t="s">
        <v>262</v>
      </c>
      <c r="F567" s="952">
        <f>'Quarter 3'!C$148</f>
        <v>22</v>
      </c>
      <c r="G567" s="950"/>
    </row>
    <row r="568" spans="1:7" x14ac:dyDescent="0.2">
      <c r="A568" s="948">
        <v>3</v>
      </c>
      <c r="B568" s="948" t="s">
        <v>259</v>
      </c>
      <c r="C568" s="948" t="s">
        <v>257</v>
      </c>
      <c r="D568" s="948" t="s">
        <v>239</v>
      </c>
      <c r="E568" s="948" t="s">
        <v>263</v>
      </c>
      <c r="F568" s="952">
        <f>'Quarter 3'!C$149</f>
        <v>26</v>
      </c>
      <c r="G568" s="950"/>
    </row>
    <row r="569" spans="1:7" x14ac:dyDescent="0.2">
      <c r="A569" s="948">
        <v>3</v>
      </c>
      <c r="B569" s="948" t="s">
        <v>259</v>
      </c>
      <c r="C569" s="948" t="s">
        <v>257</v>
      </c>
      <c r="D569" s="948" t="s">
        <v>239</v>
      </c>
      <c r="E569" s="948" t="s">
        <v>264</v>
      </c>
      <c r="F569" s="952">
        <f>'Quarter 3'!C$150</f>
        <v>16</v>
      </c>
      <c r="G569" s="950"/>
    </row>
    <row r="570" spans="1:7" x14ac:dyDescent="0.2">
      <c r="A570" s="948">
        <v>3</v>
      </c>
      <c r="B570" s="948" t="s">
        <v>259</v>
      </c>
      <c r="C570" s="948" t="s">
        <v>257</v>
      </c>
      <c r="D570" s="948" t="s">
        <v>239</v>
      </c>
      <c r="E570" s="948" t="s">
        <v>265</v>
      </c>
      <c r="F570" s="952">
        <f>'Quarter 3'!C$151</f>
        <v>16</v>
      </c>
      <c r="G570" s="950"/>
    </row>
    <row r="571" spans="1:7" x14ac:dyDescent="0.2">
      <c r="A571" s="948">
        <v>3</v>
      </c>
      <c r="B571" s="948" t="s">
        <v>259</v>
      </c>
      <c r="C571" s="948" t="s">
        <v>257</v>
      </c>
      <c r="D571" s="948" t="s">
        <v>239</v>
      </c>
      <c r="E571" s="948" t="s">
        <v>266</v>
      </c>
      <c r="F571" s="952">
        <f>'Quarter 3'!C$152</f>
        <v>20</v>
      </c>
      <c r="G571" s="950"/>
    </row>
    <row r="572" spans="1:7" x14ac:dyDescent="0.2">
      <c r="A572" s="948">
        <v>3</v>
      </c>
      <c r="B572" s="948" t="s">
        <v>259</v>
      </c>
      <c r="C572" s="948" t="s">
        <v>257</v>
      </c>
      <c r="D572" s="948" t="s">
        <v>239</v>
      </c>
      <c r="E572" s="948" t="s">
        <v>267</v>
      </c>
      <c r="F572" s="952">
        <f>'Quarter 3'!C$153</f>
        <v>64</v>
      </c>
      <c r="G572" s="950"/>
    </row>
    <row r="573" spans="1:7" x14ac:dyDescent="0.2">
      <c r="A573" s="948">
        <v>3</v>
      </c>
      <c r="B573" s="948" t="s">
        <v>259</v>
      </c>
      <c r="C573" s="948" t="s">
        <v>257</v>
      </c>
      <c r="D573" s="948" t="s">
        <v>239</v>
      </c>
      <c r="E573" s="948" t="s">
        <v>268</v>
      </c>
      <c r="F573" s="952">
        <f>'Quarter 3'!C$154</f>
        <v>0</v>
      </c>
      <c r="G573" s="950"/>
    </row>
    <row r="574" spans="1:7" x14ac:dyDescent="0.2">
      <c r="A574" s="948">
        <v>3</v>
      </c>
      <c r="B574" s="948" t="s">
        <v>259</v>
      </c>
      <c r="C574" s="948" t="s">
        <v>257</v>
      </c>
      <c r="D574" s="948" t="s">
        <v>239</v>
      </c>
      <c r="E574" s="948" t="s">
        <v>108</v>
      </c>
      <c r="F574" s="952">
        <f>'Quarter 3'!C$155</f>
        <v>41</v>
      </c>
      <c r="G574" s="950"/>
    </row>
    <row r="575" spans="1:7" x14ac:dyDescent="0.2">
      <c r="A575" s="948">
        <v>3</v>
      </c>
      <c r="B575" s="948" t="s">
        <v>259</v>
      </c>
      <c r="C575" s="948" t="s">
        <v>257</v>
      </c>
      <c r="D575" s="948" t="s">
        <v>249</v>
      </c>
      <c r="E575" s="948" t="s">
        <v>260</v>
      </c>
      <c r="F575" s="952">
        <f>'Quarter 3'!D$146</f>
        <v>2</v>
      </c>
      <c r="G575" s="950"/>
    </row>
    <row r="576" spans="1:7" x14ac:dyDescent="0.2">
      <c r="A576" s="948">
        <v>3</v>
      </c>
      <c r="B576" s="948" t="s">
        <v>259</v>
      </c>
      <c r="C576" s="948" t="s">
        <v>257</v>
      </c>
      <c r="D576" s="948" t="s">
        <v>249</v>
      </c>
      <c r="E576" s="948" t="s">
        <v>261</v>
      </c>
      <c r="F576" s="952">
        <f>'Quarter 3'!D$147</f>
        <v>11</v>
      </c>
      <c r="G576" s="950"/>
    </row>
    <row r="577" spans="1:7" x14ac:dyDescent="0.2">
      <c r="A577" s="948">
        <v>3</v>
      </c>
      <c r="B577" s="948" t="s">
        <v>259</v>
      </c>
      <c r="C577" s="948" t="s">
        <v>257</v>
      </c>
      <c r="D577" s="948" t="s">
        <v>249</v>
      </c>
      <c r="E577" s="948" t="s">
        <v>262</v>
      </c>
      <c r="F577" s="952">
        <f>'Quarter 3'!D$148</f>
        <v>7</v>
      </c>
      <c r="G577" s="950"/>
    </row>
    <row r="578" spans="1:7" x14ac:dyDescent="0.2">
      <c r="A578" s="948">
        <v>3</v>
      </c>
      <c r="B578" s="948" t="s">
        <v>259</v>
      </c>
      <c r="C578" s="948" t="s">
        <v>257</v>
      </c>
      <c r="D578" s="948" t="s">
        <v>249</v>
      </c>
      <c r="E578" s="948" t="s">
        <v>263</v>
      </c>
      <c r="F578" s="952">
        <f>'Quarter 3'!D$149</f>
        <v>15</v>
      </c>
      <c r="G578" s="950"/>
    </row>
    <row r="579" spans="1:7" x14ac:dyDescent="0.2">
      <c r="A579" s="948">
        <v>3</v>
      </c>
      <c r="B579" s="948" t="s">
        <v>259</v>
      </c>
      <c r="C579" s="948" t="s">
        <v>257</v>
      </c>
      <c r="D579" s="948" t="s">
        <v>249</v>
      </c>
      <c r="E579" s="948" t="s">
        <v>264</v>
      </c>
      <c r="F579" s="952">
        <f>'Quarter 3'!D$150</f>
        <v>7</v>
      </c>
      <c r="G579" s="950"/>
    </row>
    <row r="580" spans="1:7" x14ac:dyDescent="0.2">
      <c r="A580" s="948">
        <v>3</v>
      </c>
      <c r="B580" s="948" t="s">
        <v>259</v>
      </c>
      <c r="C580" s="948" t="s">
        <v>257</v>
      </c>
      <c r="D580" s="948" t="s">
        <v>249</v>
      </c>
      <c r="E580" s="948" t="s">
        <v>265</v>
      </c>
      <c r="F580" s="952">
        <f>'Quarter 3'!D$151</f>
        <v>7</v>
      </c>
      <c r="G580" s="950"/>
    </row>
    <row r="581" spans="1:7" x14ac:dyDescent="0.2">
      <c r="A581" s="948">
        <v>3</v>
      </c>
      <c r="B581" s="948" t="s">
        <v>259</v>
      </c>
      <c r="C581" s="948" t="s">
        <v>257</v>
      </c>
      <c r="D581" s="948" t="s">
        <v>249</v>
      </c>
      <c r="E581" s="948" t="s">
        <v>266</v>
      </c>
      <c r="F581" s="952">
        <f>'Quarter 3'!D$152</f>
        <v>10</v>
      </c>
      <c r="G581" s="950"/>
    </row>
    <row r="582" spans="1:7" x14ac:dyDescent="0.2">
      <c r="A582" s="948">
        <v>3</v>
      </c>
      <c r="B582" s="948" t="s">
        <v>259</v>
      </c>
      <c r="C582" s="948" t="s">
        <v>257</v>
      </c>
      <c r="D582" s="948" t="s">
        <v>249</v>
      </c>
      <c r="E582" s="948" t="s">
        <v>267</v>
      </c>
      <c r="F582" s="952">
        <f>'Quarter 3'!D$153</f>
        <v>26</v>
      </c>
      <c r="G582" s="950"/>
    </row>
    <row r="583" spans="1:7" x14ac:dyDescent="0.2">
      <c r="A583" s="948">
        <v>3</v>
      </c>
      <c r="B583" s="948" t="s">
        <v>259</v>
      </c>
      <c r="C583" s="948" t="s">
        <v>257</v>
      </c>
      <c r="D583" s="948" t="s">
        <v>249</v>
      </c>
      <c r="E583" s="948" t="s">
        <v>268</v>
      </c>
      <c r="F583" s="952">
        <f>'Quarter 3'!D$154</f>
        <v>0</v>
      </c>
      <c r="G583" s="950"/>
    </row>
    <row r="584" spans="1:7" x14ac:dyDescent="0.2">
      <c r="A584" s="948">
        <v>3</v>
      </c>
      <c r="B584" s="948" t="s">
        <v>259</v>
      </c>
      <c r="C584" s="948" t="s">
        <v>257</v>
      </c>
      <c r="D584" s="948" t="s">
        <v>249</v>
      </c>
      <c r="E584" s="948" t="s">
        <v>108</v>
      </c>
      <c r="F584" s="952">
        <f>'Quarter 3'!D$155</f>
        <v>12</v>
      </c>
      <c r="G584" s="950"/>
    </row>
    <row r="585" spans="1:7" x14ac:dyDescent="0.2">
      <c r="A585" s="948">
        <v>3</v>
      </c>
      <c r="B585" s="948" t="s">
        <v>269</v>
      </c>
      <c r="C585" s="948" t="s">
        <v>257</v>
      </c>
      <c r="D585" s="948" t="s">
        <v>239</v>
      </c>
      <c r="E585" s="948" t="s">
        <v>270</v>
      </c>
      <c r="F585" s="952">
        <f>'Quarter 3'!C$173</f>
        <v>16</v>
      </c>
      <c r="G585" s="950"/>
    </row>
    <row r="586" spans="1:7" x14ac:dyDescent="0.2">
      <c r="A586" s="948">
        <v>3</v>
      </c>
      <c r="B586" s="948" t="s">
        <v>269</v>
      </c>
      <c r="C586" s="948" t="s">
        <v>257</v>
      </c>
      <c r="D586" s="948" t="s">
        <v>239</v>
      </c>
      <c r="E586" s="948" t="s">
        <v>271</v>
      </c>
      <c r="F586" s="952">
        <f>'Quarter 3'!C$174</f>
        <v>107</v>
      </c>
      <c r="G586" s="950"/>
    </row>
    <row r="587" spans="1:7" x14ac:dyDescent="0.2">
      <c r="A587" s="948">
        <v>3</v>
      </c>
      <c r="B587" s="948" t="s">
        <v>269</v>
      </c>
      <c r="C587" s="948" t="s">
        <v>257</v>
      </c>
      <c r="D587" s="948" t="s">
        <v>239</v>
      </c>
      <c r="E587" s="948" t="s">
        <v>272</v>
      </c>
      <c r="F587" s="952">
        <f>'Quarter 3'!C$175</f>
        <v>0</v>
      </c>
      <c r="G587" s="950"/>
    </row>
    <row r="588" spans="1:7" x14ac:dyDescent="0.2">
      <c r="A588" s="948">
        <v>3</v>
      </c>
      <c r="B588" s="948" t="s">
        <v>269</v>
      </c>
      <c r="C588" s="948" t="s">
        <v>257</v>
      </c>
      <c r="D588" s="948" t="s">
        <v>239</v>
      </c>
      <c r="E588" s="948" t="s">
        <v>273</v>
      </c>
      <c r="F588" s="952">
        <f>'Quarter 3'!C$176</f>
        <v>85</v>
      </c>
      <c r="G588" s="950"/>
    </row>
    <row r="589" spans="1:7" x14ac:dyDescent="0.2">
      <c r="A589" s="948">
        <v>3</v>
      </c>
      <c r="B589" s="948" t="s">
        <v>269</v>
      </c>
      <c r="C589" s="948" t="s">
        <v>257</v>
      </c>
      <c r="D589" s="948" t="s">
        <v>239</v>
      </c>
      <c r="E589" s="948" t="s">
        <v>274</v>
      </c>
      <c r="F589" s="952">
        <f>'Quarter 3'!C$177</f>
        <v>10</v>
      </c>
      <c r="G589" s="950"/>
    </row>
    <row r="590" spans="1:7" x14ac:dyDescent="0.2">
      <c r="A590" s="948">
        <v>3</v>
      </c>
      <c r="B590" s="948" t="s">
        <v>269</v>
      </c>
      <c r="C590" s="948" t="s">
        <v>257</v>
      </c>
      <c r="D590" s="948" t="s">
        <v>239</v>
      </c>
      <c r="E590" s="948" t="s">
        <v>275</v>
      </c>
      <c r="F590" s="952">
        <f>'Quarter 3'!C$178</f>
        <v>7</v>
      </c>
      <c r="G590" s="950"/>
    </row>
    <row r="591" spans="1:7" x14ac:dyDescent="0.2">
      <c r="A591" s="948">
        <v>3</v>
      </c>
      <c r="B591" s="948" t="s">
        <v>269</v>
      </c>
      <c r="C591" s="948" t="s">
        <v>257</v>
      </c>
      <c r="D591" s="948" t="s">
        <v>239</v>
      </c>
      <c r="E591" s="948" t="s">
        <v>276</v>
      </c>
      <c r="F591" s="952">
        <f>'Quarter 3'!C$179</f>
        <v>2</v>
      </c>
      <c r="G591" s="950"/>
    </row>
    <row r="592" spans="1:7" x14ac:dyDescent="0.2">
      <c r="A592" s="948">
        <v>3</v>
      </c>
      <c r="B592" s="948" t="s">
        <v>269</v>
      </c>
      <c r="C592" s="948" t="s">
        <v>257</v>
      </c>
      <c r="D592" s="948" t="s">
        <v>239</v>
      </c>
      <c r="E592" s="948" t="s">
        <v>277</v>
      </c>
      <c r="F592" s="952">
        <f>'Quarter 3'!C$180</f>
        <v>2</v>
      </c>
      <c r="G592" s="950"/>
    </row>
    <row r="593" spans="1:7" x14ac:dyDescent="0.2">
      <c r="A593" s="948">
        <v>3</v>
      </c>
      <c r="B593" s="948" t="s">
        <v>269</v>
      </c>
      <c r="C593" s="948" t="s">
        <v>257</v>
      </c>
      <c r="D593" s="948" t="s">
        <v>239</v>
      </c>
      <c r="E593" s="948" t="s">
        <v>278</v>
      </c>
      <c r="F593" s="952">
        <f>'Quarter 3'!C$181</f>
        <v>9</v>
      </c>
      <c r="G593" s="950"/>
    </row>
    <row r="594" spans="1:7" x14ac:dyDescent="0.2">
      <c r="A594" s="948">
        <v>3</v>
      </c>
      <c r="B594" s="948" t="s">
        <v>269</v>
      </c>
      <c r="C594" s="948" t="s">
        <v>257</v>
      </c>
      <c r="D594" s="948" t="s">
        <v>239</v>
      </c>
      <c r="E594" s="948" t="s">
        <v>252</v>
      </c>
      <c r="F594" s="952">
        <f>'Quarter 3'!C$182</f>
        <v>0</v>
      </c>
      <c r="G594" s="950"/>
    </row>
    <row r="595" spans="1:7" x14ac:dyDescent="0.2">
      <c r="A595" s="948">
        <v>3</v>
      </c>
      <c r="B595" s="948" t="s">
        <v>269</v>
      </c>
      <c r="C595" s="948" t="s">
        <v>257</v>
      </c>
      <c r="D595" s="948" t="s">
        <v>249</v>
      </c>
      <c r="E595" s="948" t="s">
        <v>270</v>
      </c>
      <c r="F595" s="952">
        <f>'Quarter 3'!D$173</f>
        <v>4</v>
      </c>
      <c r="G595" s="950"/>
    </row>
    <row r="596" spans="1:7" x14ac:dyDescent="0.2">
      <c r="A596" s="948">
        <v>3</v>
      </c>
      <c r="B596" s="948" t="s">
        <v>269</v>
      </c>
      <c r="C596" s="948" t="s">
        <v>257</v>
      </c>
      <c r="D596" s="948" t="s">
        <v>249</v>
      </c>
      <c r="E596" s="948" t="s">
        <v>271</v>
      </c>
      <c r="F596" s="952">
        <f>'Quarter 3'!D$174</f>
        <v>41</v>
      </c>
      <c r="G596" s="950"/>
    </row>
    <row r="597" spans="1:7" x14ac:dyDescent="0.2">
      <c r="A597" s="948">
        <v>3</v>
      </c>
      <c r="B597" s="948" t="s">
        <v>269</v>
      </c>
      <c r="C597" s="948" t="s">
        <v>257</v>
      </c>
      <c r="D597" s="948" t="s">
        <v>249</v>
      </c>
      <c r="E597" s="948" t="s">
        <v>272</v>
      </c>
      <c r="F597" s="952">
        <f>'Quarter 3'!D$175</f>
        <v>0</v>
      </c>
      <c r="G597" s="950"/>
    </row>
    <row r="598" spans="1:7" x14ac:dyDescent="0.2">
      <c r="A598" s="948">
        <v>3</v>
      </c>
      <c r="B598" s="948" t="s">
        <v>269</v>
      </c>
      <c r="C598" s="948" t="s">
        <v>257</v>
      </c>
      <c r="D598" s="948" t="s">
        <v>249</v>
      </c>
      <c r="E598" s="948" t="s">
        <v>273</v>
      </c>
      <c r="F598" s="952">
        <f>'Quarter 3'!D$176</f>
        <v>37</v>
      </c>
      <c r="G598" s="950"/>
    </row>
    <row r="599" spans="1:7" x14ac:dyDescent="0.2">
      <c r="A599" s="948">
        <v>3</v>
      </c>
      <c r="B599" s="948" t="s">
        <v>269</v>
      </c>
      <c r="C599" s="948" t="s">
        <v>257</v>
      </c>
      <c r="D599" s="948" t="s">
        <v>249</v>
      </c>
      <c r="E599" s="948" t="s">
        <v>274</v>
      </c>
      <c r="F599" s="952">
        <f>'Quarter 3'!D$177</f>
        <v>4</v>
      </c>
      <c r="G599" s="950"/>
    </row>
    <row r="600" spans="1:7" x14ac:dyDescent="0.2">
      <c r="A600" s="948">
        <v>3</v>
      </c>
      <c r="B600" s="948" t="s">
        <v>269</v>
      </c>
      <c r="C600" s="948" t="s">
        <v>257</v>
      </c>
      <c r="D600" s="948" t="s">
        <v>249</v>
      </c>
      <c r="E600" s="948" t="s">
        <v>275</v>
      </c>
      <c r="F600" s="952">
        <f>'Quarter 3'!D$178</f>
        <v>6</v>
      </c>
      <c r="G600" s="950"/>
    </row>
    <row r="601" spans="1:7" x14ac:dyDescent="0.2">
      <c r="A601" s="948">
        <v>3</v>
      </c>
      <c r="B601" s="948" t="s">
        <v>269</v>
      </c>
      <c r="C601" s="948" t="s">
        <v>257</v>
      </c>
      <c r="D601" s="948" t="s">
        <v>249</v>
      </c>
      <c r="E601" s="948" t="s">
        <v>276</v>
      </c>
      <c r="F601" s="952">
        <f>'Quarter 3'!D$179</f>
        <v>2</v>
      </c>
      <c r="G601" s="950"/>
    </row>
    <row r="602" spans="1:7" x14ac:dyDescent="0.2">
      <c r="A602" s="948">
        <v>3</v>
      </c>
      <c r="B602" s="948" t="s">
        <v>269</v>
      </c>
      <c r="C602" s="948" t="s">
        <v>257</v>
      </c>
      <c r="D602" s="948" t="s">
        <v>249</v>
      </c>
      <c r="E602" s="948" t="s">
        <v>277</v>
      </c>
      <c r="F602" s="952">
        <f>'Quarter 3'!D$180</f>
        <v>2</v>
      </c>
      <c r="G602" s="950"/>
    </row>
    <row r="603" spans="1:7" x14ac:dyDescent="0.2">
      <c r="A603" s="948">
        <v>3</v>
      </c>
      <c r="B603" s="948" t="s">
        <v>269</v>
      </c>
      <c r="C603" s="948" t="s">
        <v>257</v>
      </c>
      <c r="D603" s="948" t="s">
        <v>249</v>
      </c>
      <c r="E603" s="948" t="s">
        <v>278</v>
      </c>
      <c r="F603" s="952">
        <f>'Quarter 3'!D$181</f>
        <v>1</v>
      </c>
      <c r="G603" s="950"/>
    </row>
    <row r="604" spans="1:7" x14ac:dyDescent="0.2">
      <c r="A604" s="948">
        <v>3</v>
      </c>
      <c r="B604" s="948" t="s">
        <v>269</v>
      </c>
      <c r="C604" s="948" t="s">
        <v>257</v>
      </c>
      <c r="D604" s="948" t="s">
        <v>249</v>
      </c>
      <c r="E604" s="948" t="s">
        <v>252</v>
      </c>
      <c r="F604" s="952">
        <f>'Quarter 3'!D$182</f>
        <v>0</v>
      </c>
      <c r="G604" s="950"/>
    </row>
    <row r="605" spans="1:7" x14ac:dyDescent="0.2">
      <c r="A605" s="948">
        <v>3</v>
      </c>
      <c r="B605" s="948" t="s">
        <v>279</v>
      </c>
      <c r="C605" s="948" t="s">
        <v>257</v>
      </c>
      <c r="D605" s="948" t="s">
        <v>239</v>
      </c>
      <c r="E605" s="948" t="s">
        <v>280</v>
      </c>
      <c r="F605" s="952">
        <f>'Quarter 3'!D$196</f>
        <v>0</v>
      </c>
      <c r="G605" s="950"/>
    </row>
    <row r="606" spans="1:7" x14ac:dyDescent="0.2">
      <c r="A606" s="948">
        <v>3</v>
      </c>
      <c r="B606" s="948" t="s">
        <v>279</v>
      </c>
      <c r="C606" s="948" t="s">
        <v>257</v>
      </c>
      <c r="D606" s="948" t="s">
        <v>239</v>
      </c>
      <c r="E606" s="948" t="s">
        <v>281</v>
      </c>
      <c r="F606" s="952">
        <f>'Quarter 3'!D$197</f>
        <v>0</v>
      </c>
      <c r="G606" s="950"/>
    </row>
    <row r="607" spans="1:7" x14ac:dyDescent="0.2">
      <c r="A607" s="948">
        <v>3</v>
      </c>
      <c r="B607" s="948" t="s">
        <v>279</v>
      </c>
      <c r="C607" s="948" t="s">
        <v>257</v>
      </c>
      <c r="D607" s="948" t="s">
        <v>239</v>
      </c>
      <c r="E607" s="948" t="s">
        <v>282</v>
      </c>
      <c r="F607" s="952">
        <f>'Quarter 3'!D$198</f>
        <v>0</v>
      </c>
      <c r="G607" s="950"/>
    </row>
    <row r="608" spans="1:7" x14ac:dyDescent="0.2">
      <c r="A608" s="948">
        <v>3</v>
      </c>
      <c r="B608" s="948" t="s">
        <v>279</v>
      </c>
      <c r="C608" s="948" t="s">
        <v>257</v>
      </c>
      <c r="D608" s="948" t="s">
        <v>239</v>
      </c>
      <c r="E608" s="948" t="s">
        <v>283</v>
      </c>
      <c r="F608" s="952">
        <f>'Quarter 3'!D$199</f>
        <v>165</v>
      </c>
      <c r="G608" s="950"/>
    </row>
    <row r="609" spans="1:7" x14ac:dyDescent="0.2">
      <c r="A609" s="948">
        <v>3</v>
      </c>
      <c r="B609" s="948" t="s">
        <v>279</v>
      </c>
      <c r="C609" s="948" t="s">
        <v>257</v>
      </c>
      <c r="D609" s="948" t="s">
        <v>239</v>
      </c>
      <c r="E609" s="948" t="s">
        <v>284</v>
      </c>
      <c r="F609" s="952">
        <f>'Quarter 3'!D$200</f>
        <v>0</v>
      </c>
      <c r="G609" s="950"/>
    </row>
    <row r="610" spans="1:7" x14ac:dyDescent="0.2">
      <c r="A610" s="948">
        <v>3</v>
      </c>
      <c r="B610" s="948" t="s">
        <v>279</v>
      </c>
      <c r="C610" s="948" t="s">
        <v>257</v>
      </c>
      <c r="D610" s="948" t="s">
        <v>239</v>
      </c>
      <c r="E610" s="948" t="s">
        <v>285</v>
      </c>
      <c r="F610" s="952">
        <f>'Quarter 3'!D$201</f>
        <v>73</v>
      </c>
      <c r="G610" s="950"/>
    </row>
    <row r="611" spans="1:7" x14ac:dyDescent="0.2">
      <c r="A611" s="948">
        <v>3</v>
      </c>
      <c r="B611" s="948" t="s">
        <v>279</v>
      </c>
      <c r="C611" s="948" t="s">
        <v>257</v>
      </c>
      <c r="D611" s="948" t="s">
        <v>239</v>
      </c>
      <c r="E611" s="948" t="s">
        <v>286</v>
      </c>
      <c r="F611" s="952">
        <f>'Quarter 3'!D$204</f>
        <v>0</v>
      </c>
      <c r="G611" s="950"/>
    </row>
    <row r="612" spans="1:7" x14ac:dyDescent="0.2">
      <c r="A612" s="948">
        <v>3</v>
      </c>
      <c r="B612" s="948" t="s">
        <v>279</v>
      </c>
      <c r="C612" s="948" t="s">
        <v>257</v>
      </c>
      <c r="D612" s="948" t="s">
        <v>239</v>
      </c>
      <c r="E612" s="948" t="s">
        <v>287</v>
      </c>
      <c r="F612" s="952">
        <f>'Quarter 3'!D$205</f>
        <v>0</v>
      </c>
      <c r="G612" s="950"/>
    </row>
    <row r="613" spans="1:7" x14ac:dyDescent="0.2">
      <c r="A613" s="948">
        <v>3</v>
      </c>
      <c r="B613" s="948" t="s">
        <v>279</v>
      </c>
      <c r="C613" s="948" t="s">
        <v>257</v>
      </c>
      <c r="D613" s="948" t="s">
        <v>239</v>
      </c>
      <c r="E613" s="948" t="s">
        <v>288</v>
      </c>
      <c r="F613" s="952">
        <f>'Quarter 3'!D$206</f>
        <v>0</v>
      </c>
      <c r="G613" s="950"/>
    </row>
    <row r="614" spans="1:7" x14ac:dyDescent="0.2">
      <c r="A614" s="948">
        <v>3</v>
      </c>
      <c r="B614" s="948" t="s">
        <v>279</v>
      </c>
      <c r="C614" s="948" t="s">
        <v>257</v>
      </c>
      <c r="D614" s="948" t="s">
        <v>249</v>
      </c>
      <c r="E614" s="948" t="s">
        <v>280</v>
      </c>
      <c r="F614" s="952">
        <f>'Quarter 3'!E$196</f>
        <v>0</v>
      </c>
      <c r="G614" s="954" t="str">
        <f>IF('Quarter 3'!G$196=0,"",'Quarter 3'!G$196)</f>
        <v/>
      </c>
    </row>
    <row r="615" spans="1:7" x14ac:dyDescent="0.2">
      <c r="A615" s="948">
        <v>3</v>
      </c>
      <c r="B615" s="948" t="s">
        <v>279</v>
      </c>
      <c r="C615" s="948" t="s">
        <v>257</v>
      </c>
      <c r="D615" s="948" t="s">
        <v>249</v>
      </c>
      <c r="E615" s="948" t="s">
        <v>281</v>
      </c>
      <c r="F615" s="952">
        <f>'Quarter 3'!E$197</f>
        <v>0</v>
      </c>
      <c r="G615" s="954" t="str">
        <f>IF('Quarter 3'!G$197=0,"",'Quarter 3'!G$197)</f>
        <v/>
      </c>
    </row>
    <row r="616" spans="1:7" x14ac:dyDescent="0.2">
      <c r="A616" s="948">
        <v>3</v>
      </c>
      <c r="B616" s="948" t="s">
        <v>279</v>
      </c>
      <c r="C616" s="948" t="s">
        <v>257</v>
      </c>
      <c r="D616" s="948" t="s">
        <v>249</v>
      </c>
      <c r="E616" s="948" t="s">
        <v>282</v>
      </c>
      <c r="F616" s="952">
        <f>'Quarter 3'!E$198</f>
        <v>0</v>
      </c>
      <c r="G616" s="954" t="str">
        <f>IF('Quarter 3'!G$198=0,"",'Quarter 3'!G$198)</f>
        <v/>
      </c>
    </row>
    <row r="617" spans="1:7" x14ac:dyDescent="0.2">
      <c r="A617" s="948">
        <v>3</v>
      </c>
      <c r="B617" s="948" t="s">
        <v>279</v>
      </c>
      <c r="C617" s="948" t="s">
        <v>257</v>
      </c>
      <c r="D617" s="948" t="s">
        <v>249</v>
      </c>
      <c r="E617" s="948" t="s">
        <v>283</v>
      </c>
      <c r="F617" s="952">
        <f>'Quarter 3'!E$199</f>
        <v>58</v>
      </c>
      <c r="G617" s="954" t="str">
        <f>IF('Quarter 3'!G$199=0,"",'Quarter 3'!G$199)</f>
        <v/>
      </c>
    </row>
    <row r="618" spans="1:7" x14ac:dyDescent="0.2">
      <c r="A618" s="948">
        <v>3</v>
      </c>
      <c r="B618" s="948" t="s">
        <v>279</v>
      </c>
      <c r="C618" s="948" t="s">
        <v>257</v>
      </c>
      <c r="D618" s="948" t="s">
        <v>249</v>
      </c>
      <c r="E618" s="948" t="s">
        <v>284</v>
      </c>
      <c r="F618" s="952">
        <f>'Quarter 3'!E$200</f>
        <v>0</v>
      </c>
      <c r="G618" s="954" t="str">
        <f>IF('Quarter 3'!G$200=0,"",'Quarter 3'!G$200)</f>
        <v/>
      </c>
    </row>
    <row r="619" spans="1:7" x14ac:dyDescent="0.2">
      <c r="A619" s="948">
        <v>3</v>
      </c>
      <c r="B619" s="948" t="s">
        <v>279</v>
      </c>
      <c r="C619" s="948" t="s">
        <v>257</v>
      </c>
      <c r="D619" s="948" t="s">
        <v>249</v>
      </c>
      <c r="E619" s="948" t="s">
        <v>285</v>
      </c>
      <c r="F619" s="952">
        <f>'Quarter 3'!E$201</f>
        <v>39</v>
      </c>
      <c r="G619" s="954" t="str">
        <f>IF('Quarter 3'!G$201=0,"",'Quarter 3'!G$201)</f>
        <v/>
      </c>
    </row>
    <row r="620" spans="1:7" x14ac:dyDescent="0.2">
      <c r="A620" s="948">
        <v>3</v>
      </c>
      <c r="B620" s="948" t="s">
        <v>279</v>
      </c>
      <c r="C620" s="948" t="s">
        <v>257</v>
      </c>
      <c r="D620" s="948" t="s">
        <v>249</v>
      </c>
      <c r="E620" s="948" t="s">
        <v>286</v>
      </c>
      <c r="F620" s="952">
        <f>'Quarter 3'!E$204</f>
        <v>0</v>
      </c>
      <c r="G620" s="954" t="str">
        <f>IF('Quarter 3'!G$204=0,"",'Quarter 3'!G$204)</f>
        <v/>
      </c>
    </row>
    <row r="621" spans="1:7" x14ac:dyDescent="0.2">
      <c r="A621" s="948">
        <v>3</v>
      </c>
      <c r="B621" s="948" t="s">
        <v>279</v>
      </c>
      <c r="C621" s="948" t="s">
        <v>257</v>
      </c>
      <c r="D621" s="948" t="s">
        <v>249</v>
      </c>
      <c r="E621" s="948" t="s">
        <v>287</v>
      </c>
      <c r="F621" s="952">
        <f>'Quarter 3'!E$205</f>
        <v>0</v>
      </c>
      <c r="G621" s="954" t="str">
        <f>IF('Quarter 3'!G$205=0,"",'Quarter 3'!G$205)</f>
        <v/>
      </c>
    </row>
    <row r="622" spans="1:7" x14ac:dyDescent="0.2">
      <c r="A622" s="948">
        <v>3</v>
      </c>
      <c r="B622" s="948" t="s">
        <v>279</v>
      </c>
      <c r="C622" s="948" t="s">
        <v>257</v>
      </c>
      <c r="D622" s="948" t="s">
        <v>249</v>
      </c>
      <c r="E622" s="948" t="s">
        <v>288</v>
      </c>
      <c r="F622" s="952">
        <f>'Quarter 3'!E$206</f>
        <v>0</v>
      </c>
      <c r="G622" s="954" t="str">
        <f>IF('Quarter 3'!G$206=0,"",'Quarter 3'!G$206)</f>
        <v/>
      </c>
    </row>
    <row r="623" spans="1:7" x14ac:dyDescent="0.2">
      <c r="A623" s="948">
        <v>3</v>
      </c>
      <c r="B623" s="948" t="s">
        <v>289</v>
      </c>
      <c r="C623" s="948" t="s">
        <v>257</v>
      </c>
      <c r="D623" s="948" t="s">
        <v>239</v>
      </c>
      <c r="E623" s="948" t="s">
        <v>290</v>
      </c>
      <c r="F623" s="952">
        <f>'Quarter 3'!D$217</f>
        <v>107</v>
      </c>
      <c r="G623" s="950"/>
    </row>
    <row r="624" spans="1:7" x14ac:dyDescent="0.2">
      <c r="A624" s="948">
        <v>3</v>
      </c>
      <c r="B624" s="948" t="s">
        <v>289</v>
      </c>
      <c r="C624" s="948" t="s">
        <v>257</v>
      </c>
      <c r="D624" s="948" t="s">
        <v>239</v>
      </c>
      <c r="E624" s="948" t="s">
        <v>291</v>
      </c>
      <c r="F624" s="952">
        <f>'Quarter 3'!D$218</f>
        <v>2</v>
      </c>
      <c r="G624" s="950"/>
    </row>
    <row r="625" spans="1:7" x14ac:dyDescent="0.2">
      <c r="A625" s="948">
        <v>3</v>
      </c>
      <c r="B625" s="948" t="s">
        <v>289</v>
      </c>
      <c r="C625" s="948" t="s">
        <v>257</v>
      </c>
      <c r="D625" s="948" t="s">
        <v>239</v>
      </c>
      <c r="E625" s="948" t="s">
        <v>292</v>
      </c>
      <c r="F625" s="952">
        <f>'Quarter 3'!D$219</f>
        <v>0</v>
      </c>
      <c r="G625" s="950"/>
    </row>
    <row r="626" spans="1:7" x14ac:dyDescent="0.2">
      <c r="A626" s="948">
        <v>3</v>
      </c>
      <c r="B626" s="948" t="s">
        <v>289</v>
      </c>
      <c r="C626" s="948" t="s">
        <v>257</v>
      </c>
      <c r="D626" s="948" t="s">
        <v>239</v>
      </c>
      <c r="E626" s="948" t="s">
        <v>293</v>
      </c>
      <c r="F626" s="952">
        <f>'Quarter 3'!D$220</f>
        <v>0</v>
      </c>
      <c r="G626" s="950"/>
    </row>
    <row r="627" spans="1:7" x14ac:dyDescent="0.2">
      <c r="A627" s="948">
        <v>3</v>
      </c>
      <c r="B627" s="948" t="s">
        <v>289</v>
      </c>
      <c r="C627" s="948" t="s">
        <v>257</v>
      </c>
      <c r="D627" s="948" t="s">
        <v>239</v>
      </c>
      <c r="E627" s="948" t="s">
        <v>294</v>
      </c>
      <c r="F627" s="952">
        <f>'Quarter 3'!D$221</f>
        <v>6</v>
      </c>
      <c r="G627" s="950"/>
    </row>
    <row r="628" spans="1:7" x14ac:dyDescent="0.2">
      <c r="A628" s="948">
        <v>3</v>
      </c>
      <c r="B628" s="948" t="s">
        <v>289</v>
      </c>
      <c r="C628" s="948" t="s">
        <v>257</v>
      </c>
      <c r="D628" s="948" t="s">
        <v>239</v>
      </c>
      <c r="E628" s="948" t="s">
        <v>295</v>
      </c>
      <c r="F628" s="952">
        <f>'Quarter 3'!D$222</f>
        <v>0</v>
      </c>
      <c r="G628" s="950"/>
    </row>
    <row r="629" spans="1:7" x14ac:dyDescent="0.2">
      <c r="A629" s="948">
        <v>3</v>
      </c>
      <c r="B629" s="948" t="s">
        <v>289</v>
      </c>
      <c r="C629" s="948" t="s">
        <v>257</v>
      </c>
      <c r="D629" s="948" t="s">
        <v>239</v>
      </c>
      <c r="E629" s="948" t="s">
        <v>296</v>
      </c>
      <c r="F629" s="952">
        <f>'Quarter 3'!D$223</f>
        <v>123</v>
      </c>
      <c r="G629" s="950"/>
    </row>
    <row r="630" spans="1:7" x14ac:dyDescent="0.2">
      <c r="A630" s="948">
        <v>3</v>
      </c>
      <c r="B630" s="948" t="s">
        <v>289</v>
      </c>
      <c r="C630" s="948" t="s">
        <v>257</v>
      </c>
      <c r="D630" s="948" t="s">
        <v>239</v>
      </c>
      <c r="E630" s="948" t="s">
        <v>297</v>
      </c>
      <c r="F630" s="952">
        <f>'Quarter 3'!D$224</f>
        <v>0</v>
      </c>
      <c r="G630" s="950"/>
    </row>
    <row r="631" spans="1:7" x14ac:dyDescent="0.2">
      <c r="A631" s="948">
        <v>3</v>
      </c>
      <c r="B631" s="948" t="s">
        <v>289</v>
      </c>
      <c r="C631" s="948" t="s">
        <v>257</v>
      </c>
      <c r="D631" s="948" t="s">
        <v>239</v>
      </c>
      <c r="E631" s="948" t="s">
        <v>298</v>
      </c>
      <c r="F631" s="952">
        <f>'Quarter 3'!D$225</f>
        <v>0</v>
      </c>
      <c r="G631" s="950"/>
    </row>
    <row r="632" spans="1:7" x14ac:dyDescent="0.2">
      <c r="A632" s="948">
        <v>3</v>
      </c>
      <c r="B632" s="948" t="s">
        <v>289</v>
      </c>
      <c r="C632" s="948" t="s">
        <v>257</v>
      </c>
      <c r="D632" s="948" t="s">
        <v>239</v>
      </c>
      <c r="E632" s="948" t="s">
        <v>299</v>
      </c>
      <c r="F632" s="952">
        <f>'Quarter 3'!D$226</f>
        <v>0</v>
      </c>
      <c r="G632" s="950"/>
    </row>
    <row r="633" spans="1:7" x14ac:dyDescent="0.2">
      <c r="A633" s="948">
        <v>3</v>
      </c>
      <c r="B633" s="948" t="s">
        <v>289</v>
      </c>
      <c r="C633" s="948" t="s">
        <v>257</v>
      </c>
      <c r="D633" s="948" t="s">
        <v>239</v>
      </c>
      <c r="E633" s="948" t="s">
        <v>300</v>
      </c>
      <c r="F633" s="952">
        <f>'Quarter 3'!D$227</f>
        <v>0</v>
      </c>
      <c r="G633" s="950"/>
    </row>
    <row r="634" spans="1:7" x14ac:dyDescent="0.2">
      <c r="A634" s="948">
        <v>3</v>
      </c>
      <c r="B634" s="948" t="s">
        <v>289</v>
      </c>
      <c r="C634" s="948" t="s">
        <v>257</v>
      </c>
      <c r="D634" s="948" t="s">
        <v>239</v>
      </c>
      <c r="E634" s="948" t="s">
        <v>301</v>
      </c>
      <c r="F634" s="952">
        <f>'Quarter 3'!D$228</f>
        <v>0</v>
      </c>
      <c r="G634" s="950"/>
    </row>
    <row r="635" spans="1:7" x14ac:dyDescent="0.2">
      <c r="A635" s="948">
        <v>3</v>
      </c>
      <c r="B635" s="948" t="s">
        <v>289</v>
      </c>
      <c r="C635" s="948" t="s">
        <v>257</v>
      </c>
      <c r="D635" s="948" t="s">
        <v>239</v>
      </c>
      <c r="E635" s="948" t="s">
        <v>302</v>
      </c>
      <c r="F635" s="952">
        <f>'Quarter 3'!D$229</f>
        <v>0</v>
      </c>
      <c r="G635" s="950"/>
    </row>
    <row r="636" spans="1:7" x14ac:dyDescent="0.2">
      <c r="A636" s="948">
        <v>3</v>
      </c>
      <c r="B636" s="948" t="s">
        <v>289</v>
      </c>
      <c r="C636" s="948" t="s">
        <v>257</v>
      </c>
      <c r="D636" s="948" t="s">
        <v>239</v>
      </c>
      <c r="E636" s="948" t="s">
        <v>286</v>
      </c>
      <c r="F636" s="952">
        <f>'Quarter 3'!D$232</f>
        <v>0</v>
      </c>
      <c r="G636" s="950"/>
    </row>
    <row r="637" spans="1:7" x14ac:dyDescent="0.2">
      <c r="A637" s="948">
        <v>3</v>
      </c>
      <c r="B637" s="948" t="s">
        <v>289</v>
      </c>
      <c r="C637" s="948" t="s">
        <v>257</v>
      </c>
      <c r="D637" s="948" t="s">
        <v>239</v>
      </c>
      <c r="E637" s="948" t="s">
        <v>287</v>
      </c>
      <c r="F637" s="952">
        <f>'Quarter 3'!D$233</f>
        <v>0</v>
      </c>
      <c r="G637" s="950"/>
    </row>
    <row r="638" spans="1:7" x14ac:dyDescent="0.2">
      <c r="A638" s="948">
        <v>3</v>
      </c>
      <c r="B638" s="948" t="s">
        <v>289</v>
      </c>
      <c r="C638" s="948" t="s">
        <v>257</v>
      </c>
      <c r="D638" s="948" t="s">
        <v>239</v>
      </c>
      <c r="E638" s="948" t="s">
        <v>288</v>
      </c>
      <c r="F638" s="952">
        <f>'Quarter 3'!D$234</f>
        <v>0</v>
      </c>
      <c r="G638" s="950"/>
    </row>
    <row r="639" spans="1:7" x14ac:dyDescent="0.2">
      <c r="A639" s="948">
        <v>3</v>
      </c>
      <c r="B639" s="948" t="s">
        <v>289</v>
      </c>
      <c r="C639" s="948" t="s">
        <v>257</v>
      </c>
      <c r="D639" s="948" t="s">
        <v>249</v>
      </c>
      <c r="E639" s="948" t="s">
        <v>290</v>
      </c>
      <c r="F639" s="952">
        <f>'Quarter 3'!E$217</f>
        <v>55</v>
      </c>
      <c r="G639" s="950" t="str">
        <f>IF('Quarter 3'!G$217=0,"",'Quarter 3'!G$217)</f>
        <v/>
      </c>
    </row>
    <row r="640" spans="1:7" x14ac:dyDescent="0.2">
      <c r="A640" s="948">
        <v>3</v>
      </c>
      <c r="B640" s="948" t="s">
        <v>289</v>
      </c>
      <c r="C640" s="948" t="s">
        <v>257</v>
      </c>
      <c r="D640" s="948" t="s">
        <v>249</v>
      </c>
      <c r="E640" s="948" t="s">
        <v>291</v>
      </c>
      <c r="F640" s="952">
        <f>'Quarter 3'!E$218</f>
        <v>1</v>
      </c>
      <c r="G640" s="950" t="str">
        <f>IF('Quarter 3'!G$218=0,"",'Quarter 3'!G$218)</f>
        <v/>
      </c>
    </row>
    <row r="641" spans="1:7" x14ac:dyDescent="0.2">
      <c r="A641" s="948">
        <v>3</v>
      </c>
      <c r="B641" s="948" t="s">
        <v>289</v>
      </c>
      <c r="C641" s="948" t="s">
        <v>257</v>
      </c>
      <c r="D641" s="948" t="s">
        <v>249</v>
      </c>
      <c r="E641" s="948" t="s">
        <v>292</v>
      </c>
      <c r="F641" s="952">
        <f>'Quarter 3'!E$219</f>
        <v>0</v>
      </c>
      <c r="G641" s="950" t="str">
        <f>IF('Quarter 3'!G$219=0,"",'Quarter 3'!G$219)</f>
        <v/>
      </c>
    </row>
    <row r="642" spans="1:7" x14ac:dyDescent="0.2">
      <c r="A642" s="948">
        <v>3</v>
      </c>
      <c r="B642" s="948" t="s">
        <v>289</v>
      </c>
      <c r="C642" s="948" t="s">
        <v>257</v>
      </c>
      <c r="D642" s="948" t="s">
        <v>249</v>
      </c>
      <c r="E642" s="948" t="s">
        <v>293</v>
      </c>
      <c r="F642" s="952">
        <f>'Quarter 3'!E$220</f>
        <v>0</v>
      </c>
      <c r="G642" s="950" t="str">
        <f>IF('Quarter 3'!G$220=0,"",'Quarter 3'!G$220)</f>
        <v/>
      </c>
    </row>
    <row r="643" spans="1:7" x14ac:dyDescent="0.2">
      <c r="A643" s="948">
        <v>3</v>
      </c>
      <c r="B643" s="948" t="s">
        <v>289</v>
      </c>
      <c r="C643" s="948" t="s">
        <v>257</v>
      </c>
      <c r="D643" s="948" t="s">
        <v>249</v>
      </c>
      <c r="E643" s="948" t="s">
        <v>294</v>
      </c>
      <c r="F643" s="952">
        <f>'Quarter 3'!E$221</f>
        <v>2</v>
      </c>
      <c r="G643" s="950" t="str">
        <f>IF('Quarter 3'!G$221=0,"",'Quarter 3'!G$221)</f>
        <v/>
      </c>
    </row>
    <row r="644" spans="1:7" x14ac:dyDescent="0.2">
      <c r="A644" s="948">
        <v>3</v>
      </c>
      <c r="B644" s="948" t="s">
        <v>289</v>
      </c>
      <c r="C644" s="948" t="s">
        <v>257</v>
      </c>
      <c r="D644" s="948" t="s">
        <v>249</v>
      </c>
      <c r="E644" s="948" t="s">
        <v>295</v>
      </c>
      <c r="F644" s="952">
        <f>'Quarter 3'!E$222</f>
        <v>0</v>
      </c>
      <c r="G644" s="950" t="str">
        <f>IF('Quarter 3'!G$222=0,"",'Quarter 3'!G$222)</f>
        <v/>
      </c>
    </row>
    <row r="645" spans="1:7" x14ac:dyDescent="0.2">
      <c r="A645" s="948">
        <v>3</v>
      </c>
      <c r="B645" s="948" t="s">
        <v>289</v>
      </c>
      <c r="C645" s="948" t="s">
        <v>257</v>
      </c>
      <c r="D645" s="948" t="s">
        <v>249</v>
      </c>
      <c r="E645" s="948" t="s">
        <v>296</v>
      </c>
      <c r="F645" s="952">
        <f>'Quarter 3'!E$223</f>
        <v>39</v>
      </c>
      <c r="G645" s="950" t="str">
        <f>IF('Quarter 3'!G$223=0,"",'Quarter 3'!G$223)</f>
        <v>Currently, 50% of episodes started in Q3 are lost to follow up.  This is due to staff in GP Practices prioritising COVID vaccination clinics.</v>
      </c>
    </row>
    <row r="646" spans="1:7" x14ac:dyDescent="0.2">
      <c r="A646" s="948">
        <v>3</v>
      </c>
      <c r="B646" s="948" t="s">
        <v>289</v>
      </c>
      <c r="C646" s="948" t="s">
        <v>257</v>
      </c>
      <c r="D646" s="948" t="s">
        <v>249</v>
      </c>
      <c r="E646" s="948" t="s">
        <v>297</v>
      </c>
      <c r="F646" s="952">
        <f>'Quarter 3'!E$224</f>
        <v>0</v>
      </c>
      <c r="G646" s="950" t="str">
        <f>IF('Quarter 3'!G$224=0,"",'Quarter 3'!G$224)</f>
        <v/>
      </c>
    </row>
    <row r="647" spans="1:7" x14ac:dyDescent="0.2">
      <c r="A647" s="948">
        <v>3</v>
      </c>
      <c r="B647" s="948" t="s">
        <v>289</v>
      </c>
      <c r="C647" s="948" t="s">
        <v>257</v>
      </c>
      <c r="D647" s="948" t="s">
        <v>249</v>
      </c>
      <c r="E647" s="948" t="s">
        <v>298</v>
      </c>
      <c r="F647" s="952">
        <f>'Quarter 3'!E$225</f>
        <v>0</v>
      </c>
      <c r="G647" s="950" t="str">
        <f>IF('Quarter 3'!G$225=0,"",'Quarter 3'!G$225)</f>
        <v/>
      </c>
    </row>
    <row r="648" spans="1:7" x14ac:dyDescent="0.2">
      <c r="A648" s="948">
        <v>3</v>
      </c>
      <c r="B648" s="948" t="s">
        <v>289</v>
      </c>
      <c r="C648" s="948" t="s">
        <v>257</v>
      </c>
      <c r="D648" s="948" t="s">
        <v>249</v>
      </c>
      <c r="E648" s="948" t="s">
        <v>299</v>
      </c>
      <c r="F648" s="952">
        <f>'Quarter 3'!E$226</f>
        <v>0</v>
      </c>
      <c r="G648" s="950" t="str">
        <f>IF('Quarter 3'!G$226=0,"",'Quarter 3'!G$226)</f>
        <v/>
      </c>
    </row>
    <row r="649" spans="1:7" x14ac:dyDescent="0.2">
      <c r="A649" s="948">
        <v>3</v>
      </c>
      <c r="B649" s="948" t="s">
        <v>289</v>
      </c>
      <c r="C649" s="948" t="s">
        <v>257</v>
      </c>
      <c r="D649" s="948" t="s">
        <v>249</v>
      </c>
      <c r="E649" s="948" t="s">
        <v>300</v>
      </c>
      <c r="F649" s="952">
        <f>'Quarter 3'!E$227</f>
        <v>0</v>
      </c>
      <c r="G649" s="950" t="str">
        <f>IF('Quarter 3'!G$227=0,"",'Quarter 3'!G$227)</f>
        <v/>
      </c>
    </row>
    <row r="650" spans="1:7" x14ac:dyDescent="0.2">
      <c r="A650" s="948">
        <v>3</v>
      </c>
      <c r="B650" s="948" t="s">
        <v>289</v>
      </c>
      <c r="C650" s="948" t="s">
        <v>257</v>
      </c>
      <c r="D650" s="948" t="s">
        <v>249</v>
      </c>
      <c r="E650" s="948" t="s">
        <v>301</v>
      </c>
      <c r="F650" s="952">
        <f>'Quarter 3'!E$228</f>
        <v>0</v>
      </c>
      <c r="G650" s="950" t="str">
        <f>IF('Quarter 3'!G$228=0,"",'Quarter 3'!G$228)</f>
        <v/>
      </c>
    </row>
    <row r="651" spans="1:7" x14ac:dyDescent="0.2">
      <c r="A651" s="948">
        <v>3</v>
      </c>
      <c r="B651" s="948" t="s">
        <v>289</v>
      </c>
      <c r="C651" s="948" t="s">
        <v>257</v>
      </c>
      <c r="D651" s="948" t="s">
        <v>249</v>
      </c>
      <c r="E651" s="948" t="s">
        <v>302</v>
      </c>
      <c r="F651" s="952">
        <f>'Quarter 3'!E$229</f>
        <v>0</v>
      </c>
      <c r="G651" s="950" t="str">
        <f>IF('Quarter 3'!G$229=0,"",'Quarter 3'!G$229)</f>
        <v/>
      </c>
    </row>
    <row r="652" spans="1:7" x14ac:dyDescent="0.2">
      <c r="A652" s="948">
        <v>3</v>
      </c>
      <c r="B652" s="948" t="s">
        <v>289</v>
      </c>
      <c r="C652" s="948" t="s">
        <v>257</v>
      </c>
      <c r="D652" s="948" t="s">
        <v>249</v>
      </c>
      <c r="E652" s="948" t="s">
        <v>286</v>
      </c>
      <c r="F652" s="952">
        <f>'Quarter 3'!E$232</f>
        <v>0</v>
      </c>
      <c r="G652" s="950" t="str">
        <f>IF('Quarter 3'!G$232=0,"",'Quarter 3'!G$232)</f>
        <v/>
      </c>
    </row>
    <row r="653" spans="1:7" x14ac:dyDescent="0.2">
      <c r="A653" s="948">
        <v>3</v>
      </c>
      <c r="B653" s="948" t="s">
        <v>289</v>
      </c>
      <c r="C653" s="948" t="s">
        <v>257</v>
      </c>
      <c r="D653" s="948" t="s">
        <v>249</v>
      </c>
      <c r="E653" s="948" t="s">
        <v>287</v>
      </c>
      <c r="F653" s="952">
        <f>'Quarter 3'!E$233</f>
        <v>0</v>
      </c>
      <c r="G653" s="950" t="str">
        <f>IF('Quarter 3'!G$233=0,"",'Quarter 3'!G$233)</f>
        <v/>
      </c>
    </row>
    <row r="654" spans="1:7" x14ac:dyDescent="0.2">
      <c r="A654" s="948">
        <v>3</v>
      </c>
      <c r="B654" s="948" t="s">
        <v>289</v>
      </c>
      <c r="C654" s="948" t="s">
        <v>257</v>
      </c>
      <c r="D654" s="948" t="s">
        <v>249</v>
      </c>
      <c r="E654" s="948" t="s">
        <v>288</v>
      </c>
      <c r="F654" s="952">
        <f>'Quarter 3'!E$234</f>
        <v>0</v>
      </c>
      <c r="G654" s="950" t="str">
        <f>IF('Quarter 3'!G$234=0,"",'Quarter 3'!G$234)</f>
        <v/>
      </c>
    </row>
    <row r="655" spans="1:7" x14ac:dyDescent="0.2">
      <c r="A655" s="948">
        <v>3</v>
      </c>
      <c r="B655" s="948" t="s">
        <v>303</v>
      </c>
      <c r="C655" s="948" t="s">
        <v>230</v>
      </c>
      <c r="D655" s="948" t="s">
        <v>230</v>
      </c>
      <c r="E655" s="948" t="s">
        <v>304</v>
      </c>
      <c r="F655" s="952">
        <f>'Quarter 3'!C$247</f>
        <v>203585</v>
      </c>
      <c r="G655" s="950"/>
    </row>
    <row r="656" spans="1:7" x14ac:dyDescent="0.2">
      <c r="A656" s="948">
        <v>3</v>
      </c>
      <c r="B656" s="948" t="s">
        <v>305</v>
      </c>
      <c r="C656" s="948" t="s">
        <v>230</v>
      </c>
      <c r="D656" s="948" t="s">
        <v>230</v>
      </c>
      <c r="E656" s="948" t="s">
        <v>306</v>
      </c>
      <c r="F656" s="952">
        <f>'Quarter 3'!C$254</f>
        <v>147877</v>
      </c>
      <c r="G656" s="950" t="str">
        <f>IF('Quarter 3'!G$254=0,"",'Quarter 3'!G$254)</f>
        <v/>
      </c>
    </row>
    <row r="657" spans="1:7" x14ac:dyDescent="0.2">
      <c r="A657" s="948">
        <v>3</v>
      </c>
      <c r="B657" s="948" t="s">
        <v>305</v>
      </c>
      <c r="C657" s="948" t="s">
        <v>230</v>
      </c>
      <c r="D657" s="948" t="s">
        <v>230</v>
      </c>
      <c r="E657" s="948" t="s">
        <v>307</v>
      </c>
      <c r="F657" s="952">
        <f>'Quarter 3'!C$255</f>
        <v>32234</v>
      </c>
      <c r="G657" s="950" t="str">
        <f>IF('Quarter 3'!G$255=0,"",'Quarter 3'!G$255)</f>
        <v>These are the pharmacotherapy costs from pharmacy and community settings.  This figure does not include pharmacotherapy from GP settings.</v>
      </c>
    </row>
    <row r="658" spans="1:7" x14ac:dyDescent="0.2">
      <c r="A658" s="948">
        <v>3</v>
      </c>
      <c r="B658" s="948" t="s">
        <v>305</v>
      </c>
      <c r="C658" s="948" t="s">
        <v>230</v>
      </c>
      <c r="D658" s="948" t="s">
        <v>230</v>
      </c>
      <c r="E658" s="948" t="s">
        <v>308</v>
      </c>
      <c r="F658" s="952">
        <f>'Quarter 3'!C$256</f>
        <v>0</v>
      </c>
      <c r="G658" s="950"/>
    </row>
    <row r="659" spans="1:7" x14ac:dyDescent="0.2">
      <c r="A659" s="948">
        <v>4</v>
      </c>
      <c r="B659" s="948" t="s">
        <v>237</v>
      </c>
      <c r="C659" s="948" t="s">
        <v>238</v>
      </c>
      <c r="D659" s="948" t="s">
        <v>239</v>
      </c>
      <c r="E659" s="948" t="s">
        <v>240</v>
      </c>
      <c r="F659" s="952">
        <f>'Quarter 4'!C$46</f>
        <v>0</v>
      </c>
      <c r="G659" s="950"/>
    </row>
    <row r="660" spans="1:7" x14ac:dyDescent="0.2">
      <c r="A660" s="948">
        <v>4</v>
      </c>
      <c r="B660" s="948" t="s">
        <v>237</v>
      </c>
      <c r="C660" s="948" t="s">
        <v>238</v>
      </c>
      <c r="D660" s="948" t="s">
        <v>239</v>
      </c>
      <c r="E660" s="948" t="s">
        <v>241</v>
      </c>
      <c r="F660" s="952">
        <f>'Quarter 4'!C$47</f>
        <v>0</v>
      </c>
      <c r="G660" s="950"/>
    </row>
    <row r="661" spans="1:7" x14ac:dyDescent="0.2">
      <c r="A661" s="948">
        <v>4</v>
      </c>
      <c r="B661" s="948" t="s">
        <v>237</v>
      </c>
      <c r="C661" s="948" t="s">
        <v>238</v>
      </c>
      <c r="D661" s="948" t="s">
        <v>239</v>
      </c>
      <c r="E661" s="948" t="s">
        <v>242</v>
      </c>
      <c r="F661" s="952">
        <f>'Quarter 4'!C$48</f>
        <v>0</v>
      </c>
      <c r="G661" s="950"/>
    </row>
    <row r="662" spans="1:7" x14ac:dyDescent="0.2">
      <c r="A662" s="948">
        <v>4</v>
      </c>
      <c r="B662" s="948" t="s">
        <v>237</v>
      </c>
      <c r="C662" s="948" t="s">
        <v>238</v>
      </c>
      <c r="D662" s="948" t="s">
        <v>239</v>
      </c>
      <c r="E662" s="948" t="s">
        <v>27</v>
      </c>
      <c r="F662" s="952">
        <f>'Quarter 4'!C$52</f>
        <v>0</v>
      </c>
      <c r="G662" s="950"/>
    </row>
    <row r="663" spans="1:7" x14ac:dyDescent="0.2">
      <c r="A663" s="948">
        <v>4</v>
      </c>
      <c r="B663" s="948" t="s">
        <v>237</v>
      </c>
      <c r="C663" s="948" t="s">
        <v>238</v>
      </c>
      <c r="D663" s="948" t="s">
        <v>239</v>
      </c>
      <c r="E663" s="948" t="s">
        <v>29</v>
      </c>
      <c r="F663" s="952">
        <f>'Quarter 4'!C$53</f>
        <v>0</v>
      </c>
      <c r="G663" s="950"/>
    </row>
    <row r="664" spans="1:7" x14ac:dyDescent="0.2">
      <c r="A664" s="948">
        <v>4</v>
      </c>
      <c r="B664" s="948" t="s">
        <v>237</v>
      </c>
      <c r="C664" s="948" t="s">
        <v>238</v>
      </c>
      <c r="D664" s="948" t="s">
        <v>239</v>
      </c>
      <c r="E664" s="948" t="s">
        <v>31</v>
      </c>
      <c r="F664" s="952">
        <f>'Quarter 4'!C$54</f>
        <v>0</v>
      </c>
      <c r="G664" s="950"/>
    </row>
    <row r="665" spans="1:7" x14ac:dyDescent="0.2">
      <c r="A665" s="948">
        <v>4</v>
      </c>
      <c r="B665" s="948" t="s">
        <v>237</v>
      </c>
      <c r="C665" s="948" t="s">
        <v>238</v>
      </c>
      <c r="D665" s="948" t="s">
        <v>239</v>
      </c>
      <c r="E665" s="948" t="s">
        <v>243</v>
      </c>
      <c r="F665" s="952">
        <f>'Quarter 4'!C$55</f>
        <v>0</v>
      </c>
      <c r="G665" s="950"/>
    </row>
    <row r="666" spans="1:7" x14ac:dyDescent="0.2">
      <c r="A666" s="948">
        <v>4</v>
      </c>
      <c r="B666" s="948" t="s">
        <v>237</v>
      </c>
      <c r="C666" s="948" t="s">
        <v>238</v>
      </c>
      <c r="D666" s="948" t="s">
        <v>239</v>
      </c>
      <c r="E666" s="948" t="s">
        <v>37</v>
      </c>
      <c r="F666" s="952">
        <f>'Quarter 4'!C$59</f>
        <v>0</v>
      </c>
      <c r="G666" s="950"/>
    </row>
    <row r="667" spans="1:7" x14ac:dyDescent="0.2">
      <c r="A667" s="948">
        <v>4</v>
      </c>
      <c r="B667" s="948" t="s">
        <v>237</v>
      </c>
      <c r="C667" s="948" t="s">
        <v>238</v>
      </c>
      <c r="D667" s="948" t="s">
        <v>239</v>
      </c>
      <c r="E667" s="948" t="s">
        <v>38</v>
      </c>
      <c r="F667" s="952">
        <f>'Quarter 4'!C$60</f>
        <v>0</v>
      </c>
      <c r="G667" s="950"/>
    </row>
    <row r="668" spans="1:7" x14ac:dyDescent="0.2">
      <c r="A668" s="948">
        <v>4</v>
      </c>
      <c r="B668" s="948" t="s">
        <v>237</v>
      </c>
      <c r="C668" s="948" t="s">
        <v>238</v>
      </c>
      <c r="D668" s="948" t="s">
        <v>239</v>
      </c>
      <c r="E668" s="948" t="s">
        <v>39</v>
      </c>
      <c r="F668" s="952">
        <f>'Quarter 4'!C$61</f>
        <v>0</v>
      </c>
      <c r="G668" s="950"/>
    </row>
    <row r="669" spans="1:7" x14ac:dyDescent="0.2">
      <c r="A669" s="948">
        <v>4</v>
      </c>
      <c r="B669" s="948" t="s">
        <v>237</v>
      </c>
      <c r="C669" s="948" t="s">
        <v>238</v>
      </c>
      <c r="D669" s="948" t="s">
        <v>239</v>
      </c>
      <c r="E669" s="948" t="s">
        <v>244</v>
      </c>
      <c r="F669" s="952">
        <f>'Quarter 4'!C$62</f>
        <v>0</v>
      </c>
      <c r="G669" s="950"/>
    </row>
    <row r="670" spans="1:7" x14ac:dyDescent="0.2">
      <c r="A670" s="948">
        <v>4</v>
      </c>
      <c r="B670" s="948" t="s">
        <v>237</v>
      </c>
      <c r="C670" s="948" t="s">
        <v>238</v>
      </c>
      <c r="D670" s="948" t="s">
        <v>239</v>
      </c>
      <c r="E670" s="948" t="s">
        <v>42</v>
      </c>
      <c r="F670" s="952">
        <f>'Quarter 4'!C$66</f>
        <v>0</v>
      </c>
      <c r="G670" s="950"/>
    </row>
    <row r="671" spans="1:7" x14ac:dyDescent="0.2">
      <c r="A671" s="948">
        <v>4</v>
      </c>
      <c r="B671" s="948" t="s">
        <v>237</v>
      </c>
      <c r="C671" s="948" t="s">
        <v>238</v>
      </c>
      <c r="D671" s="948" t="s">
        <v>239</v>
      </c>
      <c r="E671" s="948" t="s">
        <v>43</v>
      </c>
      <c r="F671" s="952">
        <f>'Quarter 4'!C$67</f>
        <v>0</v>
      </c>
      <c r="G671" s="950"/>
    </row>
    <row r="672" spans="1:7" x14ac:dyDescent="0.2">
      <c r="A672" s="948">
        <v>4</v>
      </c>
      <c r="B672" s="948" t="s">
        <v>237</v>
      </c>
      <c r="C672" s="948" t="s">
        <v>238</v>
      </c>
      <c r="D672" s="948" t="s">
        <v>239</v>
      </c>
      <c r="E672" s="948" t="s">
        <v>245</v>
      </c>
      <c r="F672" s="952">
        <f>'Quarter 4'!C$68</f>
        <v>0</v>
      </c>
      <c r="G672" s="950"/>
    </row>
    <row r="673" spans="1:7" x14ac:dyDescent="0.2">
      <c r="A673" s="948">
        <v>4</v>
      </c>
      <c r="B673" s="948" t="s">
        <v>237</v>
      </c>
      <c r="C673" s="948" t="s">
        <v>238</v>
      </c>
      <c r="D673" s="948" t="s">
        <v>239</v>
      </c>
      <c r="E673" s="948" t="s">
        <v>46</v>
      </c>
      <c r="F673" s="952">
        <f>'Quarter 4'!C$72</f>
        <v>0</v>
      </c>
      <c r="G673" s="950"/>
    </row>
    <row r="674" spans="1:7" x14ac:dyDescent="0.2">
      <c r="A674" s="948">
        <v>4</v>
      </c>
      <c r="B674" s="948" t="s">
        <v>237</v>
      </c>
      <c r="C674" s="948" t="s">
        <v>238</v>
      </c>
      <c r="D674" s="948" t="s">
        <v>239</v>
      </c>
      <c r="E674" s="948" t="s">
        <v>246</v>
      </c>
      <c r="F674" s="952">
        <f>'Quarter 4'!C$73</f>
        <v>0</v>
      </c>
      <c r="G674" s="950"/>
    </row>
    <row r="675" spans="1:7" x14ac:dyDescent="0.2">
      <c r="A675" s="948">
        <v>4</v>
      </c>
      <c r="B675" s="948" t="s">
        <v>237</v>
      </c>
      <c r="C675" s="948" t="s">
        <v>238</v>
      </c>
      <c r="D675" s="948" t="s">
        <v>239</v>
      </c>
      <c r="E675" s="948" t="s">
        <v>247</v>
      </c>
      <c r="F675" s="952">
        <f>'Quarter 4'!C$77</f>
        <v>0</v>
      </c>
      <c r="G675" s="950"/>
    </row>
    <row r="676" spans="1:7" x14ac:dyDescent="0.2">
      <c r="A676" s="948">
        <v>4</v>
      </c>
      <c r="B676" s="948" t="s">
        <v>237</v>
      </c>
      <c r="C676" s="948" t="s">
        <v>248</v>
      </c>
      <c r="D676" s="948" t="s">
        <v>239</v>
      </c>
      <c r="E676" s="948" t="s">
        <v>240</v>
      </c>
      <c r="F676" s="952">
        <f>'Quarter 4'!D$46</f>
        <v>0</v>
      </c>
      <c r="G676" s="950"/>
    </row>
    <row r="677" spans="1:7" x14ac:dyDescent="0.2">
      <c r="A677" s="948">
        <v>4</v>
      </c>
      <c r="B677" s="948" t="s">
        <v>237</v>
      </c>
      <c r="C677" s="948" t="s">
        <v>248</v>
      </c>
      <c r="D677" s="948" t="s">
        <v>239</v>
      </c>
      <c r="E677" s="948" t="s">
        <v>241</v>
      </c>
      <c r="F677" s="952">
        <f>'Quarter 4'!D$47</f>
        <v>0</v>
      </c>
      <c r="G677" s="950"/>
    </row>
    <row r="678" spans="1:7" x14ac:dyDescent="0.2">
      <c r="A678" s="948">
        <v>4</v>
      </c>
      <c r="B678" s="948" t="s">
        <v>237</v>
      </c>
      <c r="C678" s="948" t="s">
        <v>248</v>
      </c>
      <c r="D678" s="948" t="s">
        <v>239</v>
      </c>
      <c r="E678" s="948" t="s">
        <v>242</v>
      </c>
      <c r="F678" s="952">
        <f>'Quarter 4'!D$48</f>
        <v>0</v>
      </c>
      <c r="G678" s="950"/>
    </row>
    <row r="679" spans="1:7" x14ac:dyDescent="0.2">
      <c r="A679" s="948">
        <v>4</v>
      </c>
      <c r="B679" s="948" t="s">
        <v>237</v>
      </c>
      <c r="C679" s="948" t="s">
        <v>248</v>
      </c>
      <c r="D679" s="948" t="s">
        <v>239</v>
      </c>
      <c r="E679" s="948" t="s">
        <v>27</v>
      </c>
      <c r="F679" s="952">
        <f>'Quarter 4'!D$52</f>
        <v>0</v>
      </c>
      <c r="G679" s="950"/>
    </row>
    <row r="680" spans="1:7" x14ac:dyDescent="0.2">
      <c r="A680" s="948">
        <v>4</v>
      </c>
      <c r="B680" s="948" t="s">
        <v>237</v>
      </c>
      <c r="C680" s="948" t="s">
        <v>248</v>
      </c>
      <c r="D680" s="948" t="s">
        <v>239</v>
      </c>
      <c r="E680" s="948" t="s">
        <v>29</v>
      </c>
      <c r="F680" s="952">
        <f>'Quarter 4'!D$53</f>
        <v>0</v>
      </c>
      <c r="G680" s="950"/>
    </row>
    <row r="681" spans="1:7" x14ac:dyDescent="0.2">
      <c r="A681" s="948">
        <v>4</v>
      </c>
      <c r="B681" s="948" t="s">
        <v>237</v>
      </c>
      <c r="C681" s="948" t="s">
        <v>248</v>
      </c>
      <c r="D681" s="948" t="s">
        <v>239</v>
      </c>
      <c r="E681" s="948" t="s">
        <v>31</v>
      </c>
      <c r="F681" s="952">
        <f>'Quarter 4'!D$54</f>
        <v>0</v>
      </c>
      <c r="G681" s="950"/>
    </row>
    <row r="682" spans="1:7" x14ac:dyDescent="0.2">
      <c r="A682" s="948">
        <v>4</v>
      </c>
      <c r="B682" s="948" t="s">
        <v>237</v>
      </c>
      <c r="C682" s="948" t="s">
        <v>248</v>
      </c>
      <c r="D682" s="948" t="s">
        <v>239</v>
      </c>
      <c r="E682" s="948" t="s">
        <v>243</v>
      </c>
      <c r="F682" s="952">
        <f>'Quarter 4'!D$55</f>
        <v>0</v>
      </c>
      <c r="G682" s="950"/>
    </row>
    <row r="683" spans="1:7" x14ac:dyDescent="0.2">
      <c r="A683" s="948">
        <v>4</v>
      </c>
      <c r="B683" s="948" t="s">
        <v>237</v>
      </c>
      <c r="C683" s="948" t="s">
        <v>248</v>
      </c>
      <c r="D683" s="948" t="s">
        <v>239</v>
      </c>
      <c r="E683" s="948" t="s">
        <v>37</v>
      </c>
      <c r="F683" s="952">
        <f>'Quarter 4'!D$59</f>
        <v>0</v>
      </c>
      <c r="G683" s="950"/>
    </row>
    <row r="684" spans="1:7" x14ac:dyDescent="0.2">
      <c r="A684" s="948">
        <v>4</v>
      </c>
      <c r="B684" s="948" t="s">
        <v>237</v>
      </c>
      <c r="C684" s="948" t="s">
        <v>248</v>
      </c>
      <c r="D684" s="948" t="s">
        <v>239</v>
      </c>
      <c r="E684" s="948" t="s">
        <v>38</v>
      </c>
      <c r="F684" s="952">
        <f>'Quarter 4'!D$60</f>
        <v>0</v>
      </c>
      <c r="G684" s="950"/>
    </row>
    <row r="685" spans="1:7" x14ac:dyDescent="0.2">
      <c r="A685" s="948">
        <v>4</v>
      </c>
      <c r="B685" s="948" t="s">
        <v>237</v>
      </c>
      <c r="C685" s="948" t="s">
        <v>248</v>
      </c>
      <c r="D685" s="948" t="s">
        <v>239</v>
      </c>
      <c r="E685" s="948" t="s">
        <v>39</v>
      </c>
      <c r="F685" s="952">
        <f>'Quarter 4'!D$61</f>
        <v>0</v>
      </c>
      <c r="G685" s="950"/>
    </row>
    <row r="686" spans="1:7" x14ac:dyDescent="0.2">
      <c r="A686" s="948">
        <v>4</v>
      </c>
      <c r="B686" s="948" t="s">
        <v>237</v>
      </c>
      <c r="C686" s="948" t="s">
        <v>248</v>
      </c>
      <c r="D686" s="948" t="s">
        <v>239</v>
      </c>
      <c r="E686" s="948" t="s">
        <v>244</v>
      </c>
      <c r="F686" s="952">
        <f>'Quarter 4'!D$62</f>
        <v>0</v>
      </c>
      <c r="G686" s="950"/>
    </row>
    <row r="687" spans="1:7" x14ac:dyDescent="0.2">
      <c r="A687" s="948">
        <v>4</v>
      </c>
      <c r="B687" s="948" t="s">
        <v>237</v>
      </c>
      <c r="C687" s="948" t="s">
        <v>248</v>
      </c>
      <c r="D687" s="948" t="s">
        <v>239</v>
      </c>
      <c r="E687" s="948" t="s">
        <v>42</v>
      </c>
      <c r="F687" s="952">
        <f>'Quarter 4'!D$66</f>
        <v>0</v>
      </c>
      <c r="G687" s="950"/>
    </row>
    <row r="688" spans="1:7" x14ac:dyDescent="0.2">
      <c r="A688" s="948">
        <v>4</v>
      </c>
      <c r="B688" s="948" t="s">
        <v>237</v>
      </c>
      <c r="C688" s="948" t="s">
        <v>248</v>
      </c>
      <c r="D688" s="948" t="s">
        <v>239</v>
      </c>
      <c r="E688" s="948" t="s">
        <v>43</v>
      </c>
      <c r="F688" s="952">
        <f>'Quarter 4'!D$67</f>
        <v>0</v>
      </c>
      <c r="G688" s="950"/>
    </row>
    <row r="689" spans="1:7" x14ac:dyDescent="0.2">
      <c r="A689" s="948">
        <v>4</v>
      </c>
      <c r="B689" s="948" t="s">
        <v>237</v>
      </c>
      <c r="C689" s="948" t="s">
        <v>248</v>
      </c>
      <c r="D689" s="948" t="s">
        <v>239</v>
      </c>
      <c r="E689" s="948" t="s">
        <v>245</v>
      </c>
      <c r="F689" s="952">
        <f>'Quarter 4'!D$68</f>
        <v>0</v>
      </c>
      <c r="G689" s="950"/>
    </row>
    <row r="690" spans="1:7" x14ac:dyDescent="0.2">
      <c r="A690" s="948">
        <v>4</v>
      </c>
      <c r="B690" s="948" t="s">
        <v>237</v>
      </c>
      <c r="C690" s="948" t="s">
        <v>248</v>
      </c>
      <c r="D690" s="948" t="s">
        <v>239</v>
      </c>
      <c r="E690" s="948" t="s">
        <v>46</v>
      </c>
      <c r="F690" s="952">
        <f>'Quarter 4'!D$72</f>
        <v>0</v>
      </c>
      <c r="G690" s="950"/>
    </row>
    <row r="691" spans="1:7" x14ac:dyDescent="0.2">
      <c r="A691" s="948">
        <v>4</v>
      </c>
      <c r="B691" s="948" t="s">
        <v>237</v>
      </c>
      <c r="C691" s="948" t="s">
        <v>248</v>
      </c>
      <c r="D691" s="948" t="s">
        <v>239</v>
      </c>
      <c r="E691" s="948" t="s">
        <v>246</v>
      </c>
      <c r="F691" s="952">
        <f>'Quarter 4'!D$73</f>
        <v>0</v>
      </c>
      <c r="G691" s="950"/>
    </row>
    <row r="692" spans="1:7" x14ac:dyDescent="0.2">
      <c r="A692" s="948">
        <v>4</v>
      </c>
      <c r="B692" s="948" t="s">
        <v>237</v>
      </c>
      <c r="C692" s="948" t="s">
        <v>248</v>
      </c>
      <c r="D692" s="948" t="s">
        <v>239</v>
      </c>
      <c r="E692" s="948" t="s">
        <v>247</v>
      </c>
      <c r="F692" s="952">
        <f>'Quarter 4'!D$77</f>
        <v>0</v>
      </c>
      <c r="G692" s="950"/>
    </row>
    <row r="693" spans="1:7" x14ac:dyDescent="0.2">
      <c r="A693" s="948">
        <v>4</v>
      </c>
      <c r="B693" s="948" t="s">
        <v>237</v>
      </c>
      <c r="C693" s="948" t="s">
        <v>238</v>
      </c>
      <c r="D693" s="948" t="s">
        <v>249</v>
      </c>
      <c r="E693" s="948" t="s">
        <v>240</v>
      </c>
      <c r="F693" s="952">
        <f>'Quarter 4'!F$46</f>
        <v>0</v>
      </c>
      <c r="G693" s="950"/>
    </row>
    <row r="694" spans="1:7" x14ac:dyDescent="0.2">
      <c r="A694" s="948">
        <v>4</v>
      </c>
      <c r="B694" s="948" t="s">
        <v>237</v>
      </c>
      <c r="C694" s="948" t="s">
        <v>238</v>
      </c>
      <c r="D694" s="948" t="s">
        <v>249</v>
      </c>
      <c r="E694" s="948" t="s">
        <v>241</v>
      </c>
      <c r="F694" s="952">
        <f>'Quarter 4'!F$47</f>
        <v>0</v>
      </c>
      <c r="G694" s="950"/>
    </row>
    <row r="695" spans="1:7" x14ac:dyDescent="0.2">
      <c r="A695" s="948">
        <v>4</v>
      </c>
      <c r="B695" s="948" t="s">
        <v>237</v>
      </c>
      <c r="C695" s="948" t="s">
        <v>238</v>
      </c>
      <c r="D695" s="948" t="s">
        <v>249</v>
      </c>
      <c r="E695" s="948" t="s">
        <v>242</v>
      </c>
      <c r="F695" s="952">
        <f>'Quarter 4'!F$48</f>
        <v>0</v>
      </c>
      <c r="G695" s="950"/>
    </row>
    <row r="696" spans="1:7" x14ac:dyDescent="0.2">
      <c r="A696" s="948">
        <v>4</v>
      </c>
      <c r="B696" s="948" t="s">
        <v>237</v>
      </c>
      <c r="C696" s="948" t="s">
        <v>238</v>
      </c>
      <c r="D696" s="948" t="s">
        <v>249</v>
      </c>
      <c r="E696" s="948" t="s">
        <v>27</v>
      </c>
      <c r="F696" s="952">
        <f>'Quarter 4'!F$52</f>
        <v>0</v>
      </c>
      <c r="G696" s="950"/>
    </row>
    <row r="697" spans="1:7" x14ac:dyDescent="0.2">
      <c r="A697" s="948">
        <v>4</v>
      </c>
      <c r="B697" s="948" t="s">
        <v>237</v>
      </c>
      <c r="C697" s="948" t="s">
        <v>238</v>
      </c>
      <c r="D697" s="948" t="s">
        <v>249</v>
      </c>
      <c r="E697" s="948" t="s">
        <v>29</v>
      </c>
      <c r="F697" s="952">
        <f>'Quarter 4'!F$53</f>
        <v>0</v>
      </c>
      <c r="G697" s="950"/>
    </row>
    <row r="698" spans="1:7" x14ac:dyDescent="0.2">
      <c r="A698" s="948">
        <v>4</v>
      </c>
      <c r="B698" s="948" t="s">
        <v>237</v>
      </c>
      <c r="C698" s="948" t="s">
        <v>238</v>
      </c>
      <c r="D698" s="948" t="s">
        <v>249</v>
      </c>
      <c r="E698" s="948" t="s">
        <v>31</v>
      </c>
      <c r="F698" s="952">
        <f>'Quarter 4'!F$54</f>
        <v>0</v>
      </c>
      <c r="G698" s="950"/>
    </row>
    <row r="699" spans="1:7" x14ac:dyDescent="0.2">
      <c r="A699" s="948">
        <v>4</v>
      </c>
      <c r="B699" s="948" t="s">
        <v>237</v>
      </c>
      <c r="C699" s="948" t="s">
        <v>238</v>
      </c>
      <c r="D699" s="948" t="s">
        <v>249</v>
      </c>
      <c r="E699" s="948" t="s">
        <v>243</v>
      </c>
      <c r="F699" s="952">
        <f>'Quarter 4'!F$55</f>
        <v>0</v>
      </c>
      <c r="G699" s="950"/>
    </row>
    <row r="700" spans="1:7" x14ac:dyDescent="0.2">
      <c r="A700" s="948">
        <v>4</v>
      </c>
      <c r="B700" s="948" t="s">
        <v>237</v>
      </c>
      <c r="C700" s="948" t="s">
        <v>238</v>
      </c>
      <c r="D700" s="948" t="s">
        <v>249</v>
      </c>
      <c r="E700" s="948" t="s">
        <v>37</v>
      </c>
      <c r="F700" s="952">
        <f>'Quarter 4'!F$59</f>
        <v>0</v>
      </c>
      <c r="G700" s="950"/>
    </row>
    <row r="701" spans="1:7" x14ac:dyDescent="0.2">
      <c r="A701" s="948">
        <v>4</v>
      </c>
      <c r="B701" s="948" t="s">
        <v>237</v>
      </c>
      <c r="C701" s="948" t="s">
        <v>238</v>
      </c>
      <c r="D701" s="948" t="s">
        <v>249</v>
      </c>
      <c r="E701" s="948" t="s">
        <v>38</v>
      </c>
      <c r="F701" s="952">
        <f>'Quarter 4'!F$60</f>
        <v>0</v>
      </c>
      <c r="G701" s="950"/>
    </row>
    <row r="702" spans="1:7" x14ac:dyDescent="0.2">
      <c r="A702" s="948">
        <v>4</v>
      </c>
      <c r="B702" s="948" t="s">
        <v>237</v>
      </c>
      <c r="C702" s="948" t="s">
        <v>238</v>
      </c>
      <c r="D702" s="948" t="s">
        <v>249</v>
      </c>
      <c r="E702" s="948" t="s">
        <v>39</v>
      </c>
      <c r="F702" s="952">
        <f>'Quarter 4'!F$61</f>
        <v>0</v>
      </c>
      <c r="G702" s="950"/>
    </row>
    <row r="703" spans="1:7" x14ac:dyDescent="0.2">
      <c r="A703" s="948">
        <v>4</v>
      </c>
      <c r="B703" s="948" t="s">
        <v>237</v>
      </c>
      <c r="C703" s="948" t="s">
        <v>238</v>
      </c>
      <c r="D703" s="948" t="s">
        <v>249</v>
      </c>
      <c r="E703" s="948" t="s">
        <v>244</v>
      </c>
      <c r="F703" s="952">
        <f>'Quarter 4'!F$62</f>
        <v>0</v>
      </c>
      <c r="G703" s="950"/>
    </row>
    <row r="704" spans="1:7" x14ac:dyDescent="0.2">
      <c r="A704" s="948">
        <v>4</v>
      </c>
      <c r="B704" s="948" t="s">
        <v>237</v>
      </c>
      <c r="C704" s="948" t="s">
        <v>238</v>
      </c>
      <c r="D704" s="948" t="s">
        <v>249</v>
      </c>
      <c r="E704" s="948" t="s">
        <v>42</v>
      </c>
      <c r="F704" s="952">
        <f>'Quarter 4'!F$66</f>
        <v>0</v>
      </c>
      <c r="G704" s="950"/>
    </row>
    <row r="705" spans="1:7" x14ac:dyDescent="0.2">
      <c r="A705" s="948">
        <v>4</v>
      </c>
      <c r="B705" s="948" t="s">
        <v>237</v>
      </c>
      <c r="C705" s="948" t="s">
        <v>238</v>
      </c>
      <c r="D705" s="948" t="s">
        <v>249</v>
      </c>
      <c r="E705" s="948" t="s">
        <v>43</v>
      </c>
      <c r="F705" s="952">
        <f>'Quarter 4'!F$67</f>
        <v>0</v>
      </c>
      <c r="G705" s="950"/>
    </row>
    <row r="706" spans="1:7" x14ac:dyDescent="0.2">
      <c r="A706" s="948">
        <v>4</v>
      </c>
      <c r="B706" s="948" t="s">
        <v>237</v>
      </c>
      <c r="C706" s="948" t="s">
        <v>238</v>
      </c>
      <c r="D706" s="948" t="s">
        <v>249</v>
      </c>
      <c r="E706" s="948" t="s">
        <v>245</v>
      </c>
      <c r="F706" s="952">
        <f>'Quarter 4'!F$68</f>
        <v>0</v>
      </c>
      <c r="G706" s="950"/>
    </row>
    <row r="707" spans="1:7" x14ac:dyDescent="0.2">
      <c r="A707" s="948">
        <v>4</v>
      </c>
      <c r="B707" s="948" t="s">
        <v>237</v>
      </c>
      <c r="C707" s="948" t="s">
        <v>238</v>
      </c>
      <c r="D707" s="948" t="s">
        <v>249</v>
      </c>
      <c r="E707" s="948" t="s">
        <v>46</v>
      </c>
      <c r="F707" s="952">
        <f>'Quarter 4'!F$72</f>
        <v>0</v>
      </c>
      <c r="G707" s="950"/>
    </row>
    <row r="708" spans="1:7" x14ac:dyDescent="0.2">
      <c r="A708" s="948">
        <v>4</v>
      </c>
      <c r="B708" s="948" t="s">
        <v>237</v>
      </c>
      <c r="C708" s="948" t="s">
        <v>238</v>
      </c>
      <c r="D708" s="948" t="s">
        <v>249</v>
      </c>
      <c r="E708" s="948" t="s">
        <v>246</v>
      </c>
      <c r="F708" s="952">
        <f>'Quarter 4'!F$73</f>
        <v>0</v>
      </c>
      <c r="G708" s="950"/>
    </row>
    <row r="709" spans="1:7" x14ac:dyDescent="0.2">
      <c r="A709" s="948">
        <v>4</v>
      </c>
      <c r="B709" s="948" t="s">
        <v>237</v>
      </c>
      <c r="C709" s="948" t="s">
        <v>238</v>
      </c>
      <c r="D709" s="948" t="s">
        <v>249</v>
      </c>
      <c r="E709" s="948" t="s">
        <v>247</v>
      </c>
      <c r="F709" s="952">
        <f>'Quarter 4'!F$77</f>
        <v>0</v>
      </c>
      <c r="G709" s="950"/>
    </row>
    <row r="710" spans="1:7" x14ac:dyDescent="0.2">
      <c r="A710" s="948">
        <v>4</v>
      </c>
      <c r="B710" s="948" t="s">
        <v>237</v>
      </c>
      <c r="C710" s="948" t="s">
        <v>248</v>
      </c>
      <c r="D710" s="948" t="s">
        <v>249</v>
      </c>
      <c r="E710" s="948" t="s">
        <v>240</v>
      </c>
      <c r="F710" s="952">
        <f>'Quarter 4'!G$46</f>
        <v>0</v>
      </c>
      <c r="G710" s="950"/>
    </row>
    <row r="711" spans="1:7" x14ac:dyDescent="0.2">
      <c r="A711" s="948">
        <v>4</v>
      </c>
      <c r="B711" s="948" t="s">
        <v>237</v>
      </c>
      <c r="C711" s="948" t="s">
        <v>248</v>
      </c>
      <c r="D711" s="948" t="s">
        <v>249</v>
      </c>
      <c r="E711" s="948" t="s">
        <v>241</v>
      </c>
      <c r="F711" s="952">
        <f>'Quarter 4'!G$47</f>
        <v>0</v>
      </c>
      <c r="G711" s="950"/>
    </row>
    <row r="712" spans="1:7" x14ac:dyDescent="0.2">
      <c r="A712" s="948">
        <v>4</v>
      </c>
      <c r="B712" s="948" t="s">
        <v>237</v>
      </c>
      <c r="C712" s="948" t="s">
        <v>248</v>
      </c>
      <c r="D712" s="948" t="s">
        <v>249</v>
      </c>
      <c r="E712" s="948" t="s">
        <v>242</v>
      </c>
      <c r="F712" s="952">
        <f>'Quarter 4'!G$48</f>
        <v>0</v>
      </c>
      <c r="G712" s="950"/>
    </row>
    <row r="713" spans="1:7" x14ac:dyDescent="0.2">
      <c r="A713" s="948">
        <v>4</v>
      </c>
      <c r="B713" s="948" t="s">
        <v>237</v>
      </c>
      <c r="C713" s="948" t="s">
        <v>248</v>
      </c>
      <c r="D713" s="948" t="s">
        <v>249</v>
      </c>
      <c r="E713" s="948" t="s">
        <v>27</v>
      </c>
      <c r="F713" s="952">
        <f>'Quarter 4'!G$52</f>
        <v>0</v>
      </c>
      <c r="G713" s="950"/>
    </row>
    <row r="714" spans="1:7" x14ac:dyDescent="0.2">
      <c r="A714" s="948">
        <v>4</v>
      </c>
      <c r="B714" s="948" t="s">
        <v>237</v>
      </c>
      <c r="C714" s="948" t="s">
        <v>248</v>
      </c>
      <c r="D714" s="948" t="s">
        <v>249</v>
      </c>
      <c r="E714" s="948" t="s">
        <v>29</v>
      </c>
      <c r="F714" s="952">
        <f>'Quarter 4'!G$53</f>
        <v>0</v>
      </c>
      <c r="G714" s="950"/>
    </row>
    <row r="715" spans="1:7" x14ac:dyDescent="0.2">
      <c r="A715" s="948">
        <v>4</v>
      </c>
      <c r="B715" s="948" t="s">
        <v>237</v>
      </c>
      <c r="C715" s="948" t="s">
        <v>248</v>
      </c>
      <c r="D715" s="948" t="s">
        <v>249</v>
      </c>
      <c r="E715" s="948" t="s">
        <v>31</v>
      </c>
      <c r="F715" s="952">
        <f>'Quarter 4'!G$54</f>
        <v>0</v>
      </c>
      <c r="G715" s="950"/>
    </row>
    <row r="716" spans="1:7" x14ac:dyDescent="0.2">
      <c r="A716" s="948">
        <v>4</v>
      </c>
      <c r="B716" s="948" t="s">
        <v>237</v>
      </c>
      <c r="C716" s="948" t="s">
        <v>248</v>
      </c>
      <c r="D716" s="948" t="s">
        <v>249</v>
      </c>
      <c r="E716" s="948" t="s">
        <v>243</v>
      </c>
      <c r="F716" s="952">
        <f>'Quarter 4'!G$55</f>
        <v>0</v>
      </c>
      <c r="G716" s="950"/>
    </row>
    <row r="717" spans="1:7" x14ac:dyDescent="0.2">
      <c r="A717" s="948">
        <v>4</v>
      </c>
      <c r="B717" s="948" t="s">
        <v>237</v>
      </c>
      <c r="C717" s="948" t="s">
        <v>248</v>
      </c>
      <c r="D717" s="948" t="s">
        <v>249</v>
      </c>
      <c r="E717" s="948" t="s">
        <v>37</v>
      </c>
      <c r="F717" s="952">
        <f>'Quarter 4'!G$59</f>
        <v>0</v>
      </c>
      <c r="G717" s="950"/>
    </row>
    <row r="718" spans="1:7" x14ac:dyDescent="0.2">
      <c r="A718" s="948">
        <v>4</v>
      </c>
      <c r="B718" s="948" t="s">
        <v>237</v>
      </c>
      <c r="C718" s="948" t="s">
        <v>248</v>
      </c>
      <c r="D718" s="948" t="s">
        <v>249</v>
      </c>
      <c r="E718" s="948" t="s">
        <v>38</v>
      </c>
      <c r="F718" s="952">
        <f>'Quarter 4'!G$60</f>
        <v>0</v>
      </c>
      <c r="G718" s="950"/>
    </row>
    <row r="719" spans="1:7" x14ac:dyDescent="0.2">
      <c r="A719" s="948">
        <v>4</v>
      </c>
      <c r="B719" s="948" t="s">
        <v>237</v>
      </c>
      <c r="C719" s="948" t="s">
        <v>248</v>
      </c>
      <c r="D719" s="948" t="s">
        <v>249</v>
      </c>
      <c r="E719" s="948" t="s">
        <v>39</v>
      </c>
      <c r="F719" s="952">
        <f>'Quarter 4'!G$61</f>
        <v>0</v>
      </c>
      <c r="G719" s="950"/>
    </row>
    <row r="720" spans="1:7" x14ac:dyDescent="0.2">
      <c r="A720" s="948">
        <v>4</v>
      </c>
      <c r="B720" s="948" t="s">
        <v>237</v>
      </c>
      <c r="C720" s="948" t="s">
        <v>248</v>
      </c>
      <c r="D720" s="948" t="s">
        <v>249</v>
      </c>
      <c r="E720" s="948" t="s">
        <v>244</v>
      </c>
      <c r="F720" s="952">
        <f>'Quarter 4'!G$62</f>
        <v>0</v>
      </c>
      <c r="G720" s="950"/>
    </row>
    <row r="721" spans="1:7" x14ac:dyDescent="0.2">
      <c r="A721" s="948">
        <v>4</v>
      </c>
      <c r="B721" s="948" t="s">
        <v>237</v>
      </c>
      <c r="C721" s="948" t="s">
        <v>248</v>
      </c>
      <c r="D721" s="948" t="s">
        <v>249</v>
      </c>
      <c r="E721" s="948" t="s">
        <v>42</v>
      </c>
      <c r="F721" s="952">
        <f>'Quarter 4'!G$66</f>
        <v>0</v>
      </c>
      <c r="G721" s="950"/>
    </row>
    <row r="722" spans="1:7" x14ac:dyDescent="0.2">
      <c r="A722" s="948">
        <v>4</v>
      </c>
      <c r="B722" s="948" t="s">
        <v>237</v>
      </c>
      <c r="C722" s="948" t="s">
        <v>248</v>
      </c>
      <c r="D722" s="948" t="s">
        <v>249</v>
      </c>
      <c r="E722" s="948" t="s">
        <v>43</v>
      </c>
      <c r="F722" s="952">
        <f>'Quarter 4'!G$67</f>
        <v>0</v>
      </c>
      <c r="G722" s="950"/>
    </row>
    <row r="723" spans="1:7" x14ac:dyDescent="0.2">
      <c r="A723" s="948">
        <v>4</v>
      </c>
      <c r="B723" s="948" t="s">
        <v>237</v>
      </c>
      <c r="C723" s="948" t="s">
        <v>248</v>
      </c>
      <c r="D723" s="948" t="s">
        <v>249</v>
      </c>
      <c r="E723" s="948" t="s">
        <v>245</v>
      </c>
      <c r="F723" s="952">
        <f>'Quarter 4'!G$68</f>
        <v>0</v>
      </c>
      <c r="G723" s="950"/>
    </row>
    <row r="724" spans="1:7" x14ac:dyDescent="0.2">
      <c r="A724" s="948">
        <v>4</v>
      </c>
      <c r="B724" s="948" t="s">
        <v>237</v>
      </c>
      <c r="C724" s="948" t="s">
        <v>248</v>
      </c>
      <c r="D724" s="948" t="s">
        <v>249</v>
      </c>
      <c r="E724" s="948" t="s">
        <v>46</v>
      </c>
      <c r="F724" s="952">
        <f>'Quarter 4'!G$72</f>
        <v>0</v>
      </c>
      <c r="G724" s="950"/>
    </row>
    <row r="725" spans="1:7" x14ac:dyDescent="0.2">
      <c r="A725" s="948">
        <v>4</v>
      </c>
      <c r="B725" s="948" t="s">
        <v>237</v>
      </c>
      <c r="C725" s="948" t="s">
        <v>248</v>
      </c>
      <c r="D725" s="948" t="s">
        <v>249</v>
      </c>
      <c r="E725" s="948" t="s">
        <v>246</v>
      </c>
      <c r="F725" s="952">
        <f>'Quarter 4'!G$73</f>
        <v>0</v>
      </c>
      <c r="G725" s="950"/>
    </row>
    <row r="726" spans="1:7" x14ac:dyDescent="0.2">
      <c r="A726" s="948">
        <v>4</v>
      </c>
      <c r="B726" s="948" t="s">
        <v>237</v>
      </c>
      <c r="C726" s="948" t="s">
        <v>248</v>
      </c>
      <c r="D726" s="948" t="s">
        <v>249</v>
      </c>
      <c r="E726" s="948" t="s">
        <v>247</v>
      </c>
      <c r="F726" s="952">
        <f>'Quarter 4'!G$77</f>
        <v>0</v>
      </c>
      <c r="G726" s="950"/>
    </row>
    <row r="727" spans="1:7" x14ac:dyDescent="0.2">
      <c r="A727" s="948">
        <v>4</v>
      </c>
      <c r="B727" s="948" t="s">
        <v>250</v>
      </c>
      <c r="C727" s="948" t="s">
        <v>238</v>
      </c>
      <c r="D727" s="948" t="s">
        <v>239</v>
      </c>
      <c r="E727" s="948" t="s">
        <v>59</v>
      </c>
      <c r="F727" s="952">
        <f>'Quarter 4'!$D$88</f>
        <v>0</v>
      </c>
      <c r="G727" s="950"/>
    </row>
    <row r="728" spans="1:7" x14ac:dyDescent="0.2">
      <c r="A728" s="948">
        <v>4</v>
      </c>
      <c r="B728" s="948" t="s">
        <v>250</v>
      </c>
      <c r="C728" s="948" t="s">
        <v>238</v>
      </c>
      <c r="D728" s="948" t="s">
        <v>239</v>
      </c>
      <c r="E728" s="948" t="s">
        <v>60</v>
      </c>
      <c r="F728" s="952">
        <f>'Quarter 4'!$E$88</f>
        <v>0</v>
      </c>
      <c r="G728" s="950"/>
    </row>
    <row r="729" spans="1:7" x14ac:dyDescent="0.2">
      <c r="A729" s="948">
        <v>4</v>
      </c>
      <c r="B729" s="948" t="s">
        <v>250</v>
      </c>
      <c r="C729" s="948" t="s">
        <v>238</v>
      </c>
      <c r="D729" s="948" t="s">
        <v>239</v>
      </c>
      <c r="E729" s="953" t="s">
        <v>61</v>
      </c>
      <c r="F729" s="952">
        <f>'Quarter 4'!$F$88</f>
        <v>0</v>
      </c>
      <c r="G729" s="950"/>
    </row>
    <row r="730" spans="1:7" x14ac:dyDescent="0.2">
      <c r="A730" s="948">
        <v>4</v>
      </c>
      <c r="B730" s="948" t="s">
        <v>250</v>
      </c>
      <c r="C730" s="948" t="s">
        <v>238</v>
      </c>
      <c r="D730" s="948" t="s">
        <v>239</v>
      </c>
      <c r="E730" s="948" t="s">
        <v>62</v>
      </c>
      <c r="F730" s="952">
        <f>'Quarter 4'!$G$88</f>
        <v>0</v>
      </c>
      <c r="G730" s="950"/>
    </row>
    <row r="731" spans="1:7" x14ac:dyDescent="0.2">
      <c r="A731" s="948">
        <v>4</v>
      </c>
      <c r="B731" s="948" t="s">
        <v>250</v>
      </c>
      <c r="C731" s="948" t="s">
        <v>238</v>
      </c>
      <c r="D731" s="948" t="s">
        <v>239</v>
      </c>
      <c r="E731" s="948" t="s">
        <v>63</v>
      </c>
      <c r="F731" s="952">
        <f>'Quarter 4'!$H$88</f>
        <v>0</v>
      </c>
      <c r="G731" s="950"/>
    </row>
    <row r="732" spans="1:7" x14ac:dyDescent="0.2">
      <c r="A732" s="948">
        <v>4</v>
      </c>
      <c r="B732" s="948" t="s">
        <v>250</v>
      </c>
      <c r="C732" s="948" t="s">
        <v>238</v>
      </c>
      <c r="D732" s="948" t="s">
        <v>249</v>
      </c>
      <c r="E732" s="948" t="s">
        <v>59</v>
      </c>
      <c r="F732" s="952">
        <f>'Quarter 4'!$D$89</f>
        <v>0</v>
      </c>
      <c r="G732" s="950"/>
    </row>
    <row r="733" spans="1:7" x14ac:dyDescent="0.2">
      <c r="A733" s="948">
        <v>4</v>
      </c>
      <c r="B733" s="948" t="s">
        <v>250</v>
      </c>
      <c r="C733" s="948" t="s">
        <v>238</v>
      </c>
      <c r="D733" s="948" t="s">
        <v>249</v>
      </c>
      <c r="E733" s="948" t="s">
        <v>60</v>
      </c>
      <c r="F733" s="952">
        <f>'Quarter 4'!$E$89</f>
        <v>0</v>
      </c>
      <c r="G733" s="950"/>
    </row>
    <row r="734" spans="1:7" x14ac:dyDescent="0.2">
      <c r="A734" s="948">
        <v>4</v>
      </c>
      <c r="B734" s="948" t="s">
        <v>250</v>
      </c>
      <c r="C734" s="948" t="s">
        <v>238</v>
      </c>
      <c r="D734" s="948" t="s">
        <v>249</v>
      </c>
      <c r="E734" s="953" t="s">
        <v>61</v>
      </c>
      <c r="F734" s="952">
        <f>'Quarter 4'!$F$89</f>
        <v>0</v>
      </c>
      <c r="G734" s="950"/>
    </row>
    <row r="735" spans="1:7" x14ac:dyDescent="0.2">
      <c r="A735" s="948">
        <v>4</v>
      </c>
      <c r="B735" s="948" t="s">
        <v>250</v>
      </c>
      <c r="C735" s="948" t="s">
        <v>238</v>
      </c>
      <c r="D735" s="948" t="s">
        <v>249</v>
      </c>
      <c r="E735" s="948" t="s">
        <v>62</v>
      </c>
      <c r="F735" s="952">
        <f>'Quarter 4'!$G$89</f>
        <v>0</v>
      </c>
      <c r="G735" s="950"/>
    </row>
    <row r="736" spans="1:7" x14ac:dyDescent="0.2">
      <c r="A736" s="948">
        <v>4</v>
      </c>
      <c r="B736" s="948" t="s">
        <v>250</v>
      </c>
      <c r="C736" s="948" t="s">
        <v>238</v>
      </c>
      <c r="D736" s="948" t="s">
        <v>249</v>
      </c>
      <c r="E736" s="948" t="s">
        <v>63</v>
      </c>
      <c r="F736" s="952">
        <f>'Quarter 4'!$H$89</f>
        <v>0</v>
      </c>
      <c r="G736" s="950"/>
    </row>
    <row r="737" spans="1:7" x14ac:dyDescent="0.2">
      <c r="A737" s="948">
        <v>4</v>
      </c>
      <c r="B737" s="948" t="s">
        <v>250</v>
      </c>
      <c r="C737" s="948" t="s">
        <v>238</v>
      </c>
      <c r="D737" s="948" t="s">
        <v>251</v>
      </c>
      <c r="E737" s="948" t="s">
        <v>59</v>
      </c>
      <c r="F737" s="952">
        <f>'Quarter 4'!$D$90</f>
        <v>0</v>
      </c>
      <c r="G737" s="950"/>
    </row>
    <row r="738" spans="1:7" x14ac:dyDescent="0.2">
      <c r="A738" s="948">
        <v>4</v>
      </c>
      <c r="B738" s="948" t="s">
        <v>250</v>
      </c>
      <c r="C738" s="948" t="s">
        <v>238</v>
      </c>
      <c r="D738" s="948" t="s">
        <v>251</v>
      </c>
      <c r="E738" s="948" t="s">
        <v>60</v>
      </c>
      <c r="F738" s="952">
        <f>'Quarter 4'!$E$90</f>
        <v>0</v>
      </c>
      <c r="G738" s="950"/>
    </row>
    <row r="739" spans="1:7" x14ac:dyDescent="0.2">
      <c r="A739" s="948">
        <v>4</v>
      </c>
      <c r="B739" s="948" t="s">
        <v>250</v>
      </c>
      <c r="C739" s="948" t="s">
        <v>238</v>
      </c>
      <c r="D739" s="948" t="s">
        <v>251</v>
      </c>
      <c r="E739" s="953" t="s">
        <v>61</v>
      </c>
      <c r="F739" s="952">
        <f>'Quarter 4'!$F$90</f>
        <v>0</v>
      </c>
      <c r="G739" s="950"/>
    </row>
    <row r="740" spans="1:7" x14ac:dyDescent="0.2">
      <c r="A740" s="948">
        <v>4</v>
      </c>
      <c r="B740" s="948" t="s">
        <v>250</v>
      </c>
      <c r="C740" s="948" t="s">
        <v>238</v>
      </c>
      <c r="D740" s="948" t="s">
        <v>251</v>
      </c>
      <c r="E740" s="948" t="s">
        <v>62</v>
      </c>
      <c r="F740" s="952">
        <f>'Quarter 4'!$G$90</f>
        <v>0</v>
      </c>
      <c r="G740" s="950"/>
    </row>
    <row r="741" spans="1:7" x14ac:dyDescent="0.2">
      <c r="A741" s="948">
        <v>4</v>
      </c>
      <c r="B741" s="948" t="s">
        <v>250</v>
      </c>
      <c r="C741" s="948" t="s">
        <v>238</v>
      </c>
      <c r="D741" s="948" t="s">
        <v>251</v>
      </c>
      <c r="E741" s="948" t="s">
        <v>63</v>
      </c>
      <c r="F741" s="952">
        <f>'Quarter 4'!$H$90</f>
        <v>0</v>
      </c>
      <c r="G741" s="950"/>
    </row>
    <row r="742" spans="1:7" x14ac:dyDescent="0.2">
      <c r="A742" s="948">
        <v>4</v>
      </c>
      <c r="B742" s="948" t="s">
        <v>250</v>
      </c>
      <c r="C742" s="948" t="s">
        <v>238</v>
      </c>
      <c r="D742" s="948" t="s">
        <v>252</v>
      </c>
      <c r="E742" s="948" t="s">
        <v>59</v>
      </c>
      <c r="F742" s="952">
        <f>'Quarter 4'!$D$91</f>
        <v>0</v>
      </c>
      <c r="G742" s="950"/>
    </row>
    <row r="743" spans="1:7" x14ac:dyDescent="0.2">
      <c r="A743" s="948">
        <v>4</v>
      </c>
      <c r="B743" s="948" t="s">
        <v>250</v>
      </c>
      <c r="C743" s="948" t="s">
        <v>238</v>
      </c>
      <c r="D743" s="948" t="s">
        <v>252</v>
      </c>
      <c r="E743" s="948" t="s">
        <v>60</v>
      </c>
      <c r="F743" s="952">
        <f>'Quarter 4'!$E$91</f>
        <v>0</v>
      </c>
      <c r="G743" s="950"/>
    </row>
    <row r="744" spans="1:7" x14ac:dyDescent="0.2">
      <c r="A744" s="948">
        <v>4</v>
      </c>
      <c r="B744" s="948" t="s">
        <v>250</v>
      </c>
      <c r="C744" s="948" t="s">
        <v>238</v>
      </c>
      <c r="D744" s="948" t="s">
        <v>252</v>
      </c>
      <c r="E744" s="953" t="s">
        <v>61</v>
      </c>
      <c r="F744" s="952">
        <f>'Quarter 4'!$F$91</f>
        <v>0</v>
      </c>
      <c r="G744" s="950"/>
    </row>
    <row r="745" spans="1:7" x14ac:dyDescent="0.2">
      <c r="A745" s="948">
        <v>4</v>
      </c>
      <c r="B745" s="948" t="s">
        <v>250</v>
      </c>
      <c r="C745" s="948" t="s">
        <v>238</v>
      </c>
      <c r="D745" s="948" t="s">
        <v>252</v>
      </c>
      <c r="E745" s="948" t="s">
        <v>62</v>
      </c>
      <c r="F745" s="952">
        <f>'Quarter 4'!$G$91</f>
        <v>0</v>
      </c>
      <c r="G745" s="950"/>
    </row>
    <row r="746" spans="1:7" x14ac:dyDescent="0.2">
      <c r="A746" s="948">
        <v>4</v>
      </c>
      <c r="B746" s="948" t="s">
        <v>250</v>
      </c>
      <c r="C746" s="948" t="s">
        <v>238</v>
      </c>
      <c r="D746" s="948" t="s">
        <v>252</v>
      </c>
      <c r="E746" s="948" t="s">
        <v>63</v>
      </c>
      <c r="F746" s="952">
        <f>'Quarter 4'!$H$91</f>
        <v>0</v>
      </c>
      <c r="G746" s="950"/>
    </row>
    <row r="747" spans="1:7" x14ac:dyDescent="0.2">
      <c r="A747" s="948">
        <v>4</v>
      </c>
      <c r="B747" s="948" t="s">
        <v>250</v>
      </c>
      <c r="C747" s="948" t="s">
        <v>238</v>
      </c>
      <c r="D747" s="948" t="s">
        <v>253</v>
      </c>
      <c r="E747" s="948" t="s">
        <v>59</v>
      </c>
      <c r="F747" s="952">
        <f>'Quarter 4'!$D$93</f>
        <v>0</v>
      </c>
      <c r="G747" s="950"/>
    </row>
    <row r="748" spans="1:7" x14ac:dyDescent="0.2">
      <c r="A748" s="948">
        <v>4</v>
      </c>
      <c r="B748" s="948" t="s">
        <v>250</v>
      </c>
      <c r="C748" s="948" t="s">
        <v>238</v>
      </c>
      <c r="D748" s="948" t="s">
        <v>253</v>
      </c>
      <c r="E748" s="948" t="s">
        <v>60</v>
      </c>
      <c r="F748" s="952">
        <f>'Quarter 4'!$E$93</f>
        <v>0</v>
      </c>
      <c r="G748" s="950"/>
    </row>
    <row r="749" spans="1:7" x14ac:dyDescent="0.2">
      <c r="A749" s="948">
        <v>4</v>
      </c>
      <c r="B749" s="948" t="s">
        <v>250</v>
      </c>
      <c r="C749" s="948" t="s">
        <v>238</v>
      </c>
      <c r="D749" s="948" t="s">
        <v>253</v>
      </c>
      <c r="E749" s="953" t="s">
        <v>61</v>
      </c>
      <c r="F749" s="952">
        <f>'Quarter 4'!$F$93</f>
        <v>0</v>
      </c>
      <c r="G749" s="950"/>
    </row>
    <row r="750" spans="1:7" x14ac:dyDescent="0.2">
      <c r="A750" s="948">
        <v>4</v>
      </c>
      <c r="B750" s="948" t="s">
        <v>250</v>
      </c>
      <c r="C750" s="948" t="s">
        <v>238</v>
      </c>
      <c r="D750" s="948" t="s">
        <v>253</v>
      </c>
      <c r="E750" s="948" t="s">
        <v>62</v>
      </c>
      <c r="F750" s="952">
        <f>'Quarter 4'!$G$93</f>
        <v>0</v>
      </c>
      <c r="G750" s="950"/>
    </row>
    <row r="751" spans="1:7" x14ac:dyDescent="0.2">
      <c r="A751" s="948">
        <v>4</v>
      </c>
      <c r="B751" s="948" t="s">
        <v>250</v>
      </c>
      <c r="C751" s="948" t="s">
        <v>238</v>
      </c>
      <c r="D751" s="948" t="s">
        <v>253</v>
      </c>
      <c r="E751" s="948" t="s">
        <v>63</v>
      </c>
      <c r="F751" s="952">
        <f>'Quarter 4'!$H$93</f>
        <v>0</v>
      </c>
      <c r="G751" s="950"/>
    </row>
    <row r="752" spans="1:7" x14ac:dyDescent="0.2">
      <c r="A752" s="948">
        <v>4</v>
      </c>
      <c r="B752" s="948" t="s">
        <v>250</v>
      </c>
      <c r="C752" s="948" t="s">
        <v>248</v>
      </c>
      <c r="D752" s="948" t="s">
        <v>239</v>
      </c>
      <c r="E752" s="948" t="s">
        <v>59</v>
      </c>
      <c r="F752" s="952">
        <f>'Quarter 4'!$D$101</f>
        <v>0</v>
      </c>
      <c r="G752" s="950"/>
    </row>
    <row r="753" spans="1:7" x14ac:dyDescent="0.2">
      <c r="A753" s="948">
        <v>4</v>
      </c>
      <c r="B753" s="948" t="s">
        <v>250</v>
      </c>
      <c r="C753" s="948" t="s">
        <v>248</v>
      </c>
      <c r="D753" s="948" t="s">
        <v>239</v>
      </c>
      <c r="E753" s="948" t="s">
        <v>60</v>
      </c>
      <c r="F753" s="952">
        <f>'Quarter 4'!$E$101</f>
        <v>0</v>
      </c>
      <c r="G753" s="950"/>
    </row>
    <row r="754" spans="1:7" x14ac:dyDescent="0.2">
      <c r="A754" s="948">
        <v>4</v>
      </c>
      <c r="B754" s="948" t="s">
        <v>250</v>
      </c>
      <c r="C754" s="948" t="s">
        <v>248</v>
      </c>
      <c r="D754" s="948" t="s">
        <v>239</v>
      </c>
      <c r="E754" s="948" t="s">
        <v>61</v>
      </c>
      <c r="F754" s="952">
        <f>'Quarter 4'!$F$101</f>
        <v>0</v>
      </c>
      <c r="G754" s="950"/>
    </row>
    <row r="755" spans="1:7" x14ac:dyDescent="0.2">
      <c r="A755" s="948">
        <v>4</v>
      </c>
      <c r="B755" s="948" t="s">
        <v>250</v>
      </c>
      <c r="C755" s="948" t="s">
        <v>248</v>
      </c>
      <c r="D755" s="948" t="s">
        <v>239</v>
      </c>
      <c r="E755" s="948" t="s">
        <v>62</v>
      </c>
      <c r="F755" s="952">
        <f>'Quarter 4'!$G$101</f>
        <v>0</v>
      </c>
      <c r="G755" s="950"/>
    </row>
    <row r="756" spans="1:7" x14ac:dyDescent="0.2">
      <c r="A756" s="948">
        <v>4</v>
      </c>
      <c r="B756" s="948" t="s">
        <v>250</v>
      </c>
      <c r="C756" s="948" t="s">
        <v>248</v>
      </c>
      <c r="D756" s="948" t="s">
        <v>239</v>
      </c>
      <c r="E756" s="948" t="s">
        <v>63</v>
      </c>
      <c r="F756" s="952">
        <f>'Quarter 4'!$H$101</f>
        <v>0</v>
      </c>
      <c r="G756" s="950"/>
    </row>
    <row r="757" spans="1:7" x14ac:dyDescent="0.2">
      <c r="A757" s="948">
        <v>4</v>
      </c>
      <c r="B757" s="948" t="s">
        <v>250</v>
      </c>
      <c r="C757" s="948" t="s">
        <v>248</v>
      </c>
      <c r="D757" s="948" t="s">
        <v>249</v>
      </c>
      <c r="E757" s="948" t="s">
        <v>59</v>
      </c>
      <c r="F757" s="952">
        <f>'Quarter 4'!$D$102</f>
        <v>0</v>
      </c>
      <c r="G757" s="950"/>
    </row>
    <row r="758" spans="1:7" x14ac:dyDescent="0.2">
      <c r="A758" s="948">
        <v>4</v>
      </c>
      <c r="B758" s="948" t="s">
        <v>250</v>
      </c>
      <c r="C758" s="948" t="s">
        <v>248</v>
      </c>
      <c r="D758" s="948" t="s">
        <v>249</v>
      </c>
      <c r="E758" s="948" t="s">
        <v>60</v>
      </c>
      <c r="F758" s="952">
        <f>'Quarter 4'!$E$102</f>
        <v>0</v>
      </c>
      <c r="G758" s="950"/>
    </row>
    <row r="759" spans="1:7" x14ac:dyDescent="0.2">
      <c r="A759" s="948">
        <v>4</v>
      </c>
      <c r="B759" s="948" t="s">
        <v>250</v>
      </c>
      <c r="C759" s="948" t="s">
        <v>248</v>
      </c>
      <c r="D759" s="948" t="s">
        <v>249</v>
      </c>
      <c r="E759" s="948" t="s">
        <v>61</v>
      </c>
      <c r="F759" s="952">
        <f>'Quarter 4'!$F$102</f>
        <v>0</v>
      </c>
      <c r="G759" s="950"/>
    </row>
    <row r="760" spans="1:7" x14ac:dyDescent="0.2">
      <c r="A760" s="948">
        <v>4</v>
      </c>
      <c r="B760" s="948" t="s">
        <v>250</v>
      </c>
      <c r="C760" s="948" t="s">
        <v>248</v>
      </c>
      <c r="D760" s="948" t="s">
        <v>249</v>
      </c>
      <c r="E760" s="948" t="s">
        <v>62</v>
      </c>
      <c r="F760" s="952">
        <f>'Quarter 4'!$G$102</f>
        <v>0</v>
      </c>
      <c r="G760" s="950"/>
    </row>
    <row r="761" spans="1:7" x14ac:dyDescent="0.2">
      <c r="A761" s="948">
        <v>4</v>
      </c>
      <c r="B761" s="948" t="s">
        <v>250</v>
      </c>
      <c r="C761" s="948" t="s">
        <v>248</v>
      </c>
      <c r="D761" s="948" t="s">
        <v>249</v>
      </c>
      <c r="E761" s="948" t="s">
        <v>63</v>
      </c>
      <c r="F761" s="952">
        <f>'Quarter 4'!$H$102</f>
        <v>0</v>
      </c>
      <c r="G761" s="950"/>
    </row>
    <row r="762" spans="1:7" x14ac:dyDescent="0.2">
      <c r="A762" s="948">
        <v>4</v>
      </c>
      <c r="B762" s="948" t="s">
        <v>250</v>
      </c>
      <c r="C762" s="948" t="s">
        <v>248</v>
      </c>
      <c r="D762" s="948" t="s">
        <v>251</v>
      </c>
      <c r="E762" s="948" t="s">
        <v>59</v>
      </c>
      <c r="F762" s="952">
        <f>'Quarter 4'!$D$103</f>
        <v>0</v>
      </c>
      <c r="G762" s="950"/>
    </row>
    <row r="763" spans="1:7" x14ac:dyDescent="0.2">
      <c r="A763" s="948">
        <v>4</v>
      </c>
      <c r="B763" s="948" t="s">
        <v>250</v>
      </c>
      <c r="C763" s="948" t="s">
        <v>248</v>
      </c>
      <c r="D763" s="948" t="s">
        <v>251</v>
      </c>
      <c r="E763" s="948" t="s">
        <v>60</v>
      </c>
      <c r="F763" s="952">
        <f>'Quarter 4'!$E$103</f>
        <v>0</v>
      </c>
      <c r="G763" s="950"/>
    </row>
    <row r="764" spans="1:7" x14ac:dyDescent="0.2">
      <c r="A764" s="948">
        <v>4</v>
      </c>
      <c r="B764" s="948" t="s">
        <v>250</v>
      </c>
      <c r="C764" s="948" t="s">
        <v>248</v>
      </c>
      <c r="D764" s="948" t="s">
        <v>251</v>
      </c>
      <c r="E764" s="948" t="s">
        <v>61</v>
      </c>
      <c r="F764" s="952">
        <f>'Quarter 4'!$F$103</f>
        <v>0</v>
      </c>
      <c r="G764" s="950"/>
    </row>
    <row r="765" spans="1:7" x14ac:dyDescent="0.2">
      <c r="A765" s="948">
        <v>4</v>
      </c>
      <c r="B765" s="948" t="s">
        <v>250</v>
      </c>
      <c r="C765" s="948" t="s">
        <v>248</v>
      </c>
      <c r="D765" s="948" t="s">
        <v>251</v>
      </c>
      <c r="E765" s="948" t="s">
        <v>62</v>
      </c>
      <c r="F765" s="952">
        <f>'Quarter 4'!$G$103</f>
        <v>0</v>
      </c>
      <c r="G765" s="950"/>
    </row>
    <row r="766" spans="1:7" x14ac:dyDescent="0.2">
      <c r="A766" s="948">
        <v>4</v>
      </c>
      <c r="B766" s="948" t="s">
        <v>250</v>
      </c>
      <c r="C766" s="948" t="s">
        <v>248</v>
      </c>
      <c r="D766" s="948" t="s">
        <v>251</v>
      </c>
      <c r="E766" s="948" t="s">
        <v>63</v>
      </c>
      <c r="F766" s="952">
        <f>'Quarter 4'!$H$103</f>
        <v>0</v>
      </c>
      <c r="G766" s="950"/>
    </row>
    <row r="767" spans="1:7" x14ac:dyDescent="0.2">
      <c r="A767" s="948">
        <v>4</v>
      </c>
      <c r="B767" s="948" t="s">
        <v>250</v>
      </c>
      <c r="C767" s="948" t="s">
        <v>248</v>
      </c>
      <c r="D767" s="948" t="s">
        <v>252</v>
      </c>
      <c r="E767" s="948" t="s">
        <v>59</v>
      </c>
      <c r="F767" s="952">
        <f>'Quarter 4'!$D$104</f>
        <v>0</v>
      </c>
      <c r="G767" s="950"/>
    </row>
    <row r="768" spans="1:7" x14ac:dyDescent="0.2">
      <c r="A768" s="948">
        <v>4</v>
      </c>
      <c r="B768" s="948" t="s">
        <v>250</v>
      </c>
      <c r="C768" s="948" t="s">
        <v>248</v>
      </c>
      <c r="D768" s="948" t="s">
        <v>252</v>
      </c>
      <c r="E768" s="948" t="s">
        <v>60</v>
      </c>
      <c r="F768" s="952">
        <f>'Quarter 4'!$E$104</f>
        <v>0</v>
      </c>
      <c r="G768" s="950"/>
    </row>
    <row r="769" spans="1:7" x14ac:dyDescent="0.2">
      <c r="A769" s="948">
        <v>4</v>
      </c>
      <c r="B769" s="948" t="s">
        <v>250</v>
      </c>
      <c r="C769" s="948" t="s">
        <v>248</v>
      </c>
      <c r="D769" s="948" t="s">
        <v>252</v>
      </c>
      <c r="E769" s="948" t="s">
        <v>61</v>
      </c>
      <c r="F769" s="952">
        <f>'Quarter 4'!$F$104</f>
        <v>0</v>
      </c>
      <c r="G769" s="950"/>
    </row>
    <row r="770" spans="1:7" x14ac:dyDescent="0.2">
      <c r="A770" s="948">
        <v>4</v>
      </c>
      <c r="B770" s="948" t="s">
        <v>250</v>
      </c>
      <c r="C770" s="948" t="s">
        <v>248</v>
      </c>
      <c r="D770" s="948" t="s">
        <v>252</v>
      </c>
      <c r="E770" s="948" t="s">
        <v>62</v>
      </c>
      <c r="F770" s="952">
        <f>'Quarter 4'!$G$104</f>
        <v>0</v>
      </c>
      <c r="G770" s="950"/>
    </row>
    <row r="771" spans="1:7" x14ac:dyDescent="0.2">
      <c r="A771" s="948">
        <v>4</v>
      </c>
      <c r="B771" s="948" t="s">
        <v>250</v>
      </c>
      <c r="C771" s="948" t="s">
        <v>248</v>
      </c>
      <c r="D771" s="948" t="s">
        <v>252</v>
      </c>
      <c r="E771" s="948" t="s">
        <v>63</v>
      </c>
      <c r="F771" s="952">
        <f>'Quarter 4'!$H$104</f>
        <v>0</v>
      </c>
      <c r="G771" s="950"/>
    </row>
    <row r="772" spans="1:7" x14ac:dyDescent="0.2">
      <c r="A772" s="948">
        <v>4</v>
      </c>
      <c r="B772" s="948" t="s">
        <v>250</v>
      </c>
      <c r="C772" s="948" t="s">
        <v>248</v>
      </c>
      <c r="D772" s="948" t="s">
        <v>253</v>
      </c>
      <c r="E772" s="948" t="s">
        <v>59</v>
      </c>
      <c r="F772" s="952">
        <f>'Quarter 4'!$D$106</f>
        <v>0</v>
      </c>
      <c r="G772" s="950"/>
    </row>
    <row r="773" spans="1:7" x14ac:dyDescent="0.2">
      <c r="A773" s="948">
        <v>4</v>
      </c>
      <c r="B773" s="948" t="s">
        <v>250</v>
      </c>
      <c r="C773" s="948" t="s">
        <v>248</v>
      </c>
      <c r="D773" s="948" t="s">
        <v>253</v>
      </c>
      <c r="E773" s="948" t="s">
        <v>60</v>
      </c>
      <c r="F773" s="952">
        <f>'Quarter 4'!$E$106</f>
        <v>0</v>
      </c>
      <c r="G773" s="950"/>
    </row>
    <row r="774" spans="1:7" x14ac:dyDescent="0.2">
      <c r="A774" s="948">
        <v>4</v>
      </c>
      <c r="B774" s="948" t="s">
        <v>250</v>
      </c>
      <c r="C774" s="948" t="s">
        <v>248</v>
      </c>
      <c r="D774" s="948" t="s">
        <v>253</v>
      </c>
      <c r="E774" s="948" t="s">
        <v>61</v>
      </c>
      <c r="F774" s="952">
        <f>'Quarter 4'!$F$106</f>
        <v>0</v>
      </c>
      <c r="G774" s="950"/>
    </row>
    <row r="775" spans="1:7" x14ac:dyDescent="0.2">
      <c r="A775" s="948">
        <v>4</v>
      </c>
      <c r="B775" s="948" t="s">
        <v>250</v>
      </c>
      <c r="C775" s="948" t="s">
        <v>248</v>
      </c>
      <c r="D775" s="948" t="s">
        <v>253</v>
      </c>
      <c r="E775" s="948" t="s">
        <v>62</v>
      </c>
      <c r="F775" s="952">
        <f>'Quarter 4'!$G$106</f>
        <v>0</v>
      </c>
      <c r="G775" s="950"/>
    </row>
    <row r="776" spans="1:7" x14ac:dyDescent="0.2">
      <c r="A776" s="948">
        <v>4</v>
      </c>
      <c r="B776" s="948" t="s">
        <v>250</v>
      </c>
      <c r="C776" s="948" t="s">
        <v>248</v>
      </c>
      <c r="D776" s="948" t="s">
        <v>253</v>
      </c>
      <c r="E776" s="948" t="s">
        <v>63</v>
      </c>
      <c r="F776" s="952">
        <f>'Quarter 4'!$H$106</f>
        <v>0</v>
      </c>
      <c r="G776" s="950"/>
    </row>
    <row r="777" spans="1:7" x14ac:dyDescent="0.2">
      <c r="A777" s="948">
        <v>4</v>
      </c>
      <c r="B777" s="948" t="s">
        <v>254</v>
      </c>
      <c r="C777" s="948" t="s">
        <v>248</v>
      </c>
      <c r="D777" s="948" t="s">
        <v>239</v>
      </c>
      <c r="E777" s="948" t="s">
        <v>255</v>
      </c>
      <c r="F777" s="952">
        <f>'Quarter 4'!C$118</f>
        <v>0</v>
      </c>
      <c r="G777" s="950"/>
    </row>
    <row r="778" spans="1:7" x14ac:dyDescent="0.2">
      <c r="A778" s="948">
        <v>4</v>
      </c>
      <c r="B778" s="948" t="s">
        <v>254</v>
      </c>
      <c r="C778" s="948" t="s">
        <v>248</v>
      </c>
      <c r="D778" s="948" t="s">
        <v>249</v>
      </c>
      <c r="E778" s="948" t="s">
        <v>255</v>
      </c>
      <c r="F778" s="952">
        <f>'Quarter 4'!C$119</f>
        <v>0</v>
      </c>
      <c r="G778" s="950"/>
    </row>
    <row r="779" spans="1:7" x14ac:dyDescent="0.2">
      <c r="A779" s="948">
        <v>4</v>
      </c>
      <c r="B779" s="948" t="s">
        <v>254</v>
      </c>
      <c r="C779" s="948" t="s">
        <v>248</v>
      </c>
      <c r="D779" s="948" t="s">
        <v>251</v>
      </c>
      <c r="E779" s="948" t="s">
        <v>255</v>
      </c>
      <c r="F779" s="952">
        <f>'Quarter 4'!C$120</f>
        <v>0</v>
      </c>
      <c r="G779" s="950"/>
    </row>
    <row r="780" spans="1:7" x14ac:dyDescent="0.2">
      <c r="A780" s="948">
        <v>4</v>
      </c>
      <c r="B780" s="948" t="s">
        <v>254</v>
      </c>
      <c r="C780" s="948" t="s">
        <v>248</v>
      </c>
      <c r="D780" s="948" t="s">
        <v>252</v>
      </c>
      <c r="E780" s="948" t="s">
        <v>255</v>
      </c>
      <c r="F780" s="952">
        <f>'Quarter 4'!C$121</f>
        <v>0</v>
      </c>
      <c r="G780" s="950"/>
    </row>
    <row r="781" spans="1:7" x14ac:dyDescent="0.2">
      <c r="A781" s="948">
        <v>4</v>
      </c>
      <c r="B781" s="948" t="s">
        <v>254</v>
      </c>
      <c r="C781" s="948" t="s">
        <v>248</v>
      </c>
      <c r="D781" s="948" t="s">
        <v>253</v>
      </c>
      <c r="E781" s="948" t="s">
        <v>255</v>
      </c>
      <c r="F781" s="952">
        <f>'Quarter 4'!C$123</f>
        <v>0</v>
      </c>
      <c r="G781" s="950"/>
    </row>
    <row r="782" spans="1:7" x14ac:dyDescent="0.2">
      <c r="A782" s="948">
        <v>4</v>
      </c>
      <c r="B782" s="948" t="s">
        <v>256</v>
      </c>
      <c r="C782" s="948" t="s">
        <v>257</v>
      </c>
      <c r="D782" s="948" t="s">
        <v>239</v>
      </c>
      <c r="E782" s="948" t="s">
        <v>258</v>
      </c>
      <c r="F782" s="952">
        <f>'Quarter 4'!C$135</f>
        <v>0</v>
      </c>
      <c r="G782" s="950"/>
    </row>
    <row r="783" spans="1:7" x14ac:dyDescent="0.2">
      <c r="A783" s="948">
        <v>4</v>
      </c>
      <c r="B783" s="948" t="s">
        <v>256</v>
      </c>
      <c r="C783" s="948" t="s">
        <v>257</v>
      </c>
      <c r="D783" s="948" t="s">
        <v>249</v>
      </c>
      <c r="E783" s="948" t="s">
        <v>258</v>
      </c>
      <c r="F783" s="952">
        <f>'Quarter 4'!D$135</f>
        <v>0</v>
      </c>
      <c r="G783" s="950"/>
    </row>
    <row r="784" spans="1:7" x14ac:dyDescent="0.2">
      <c r="A784" s="948">
        <v>4</v>
      </c>
      <c r="B784" s="948" t="s">
        <v>259</v>
      </c>
      <c r="C784" s="948" t="s">
        <v>257</v>
      </c>
      <c r="D784" s="948" t="s">
        <v>239</v>
      </c>
      <c r="E784" s="948" t="s">
        <v>260</v>
      </c>
      <c r="F784" s="952">
        <f>'Quarter 4'!C$146</f>
        <v>0</v>
      </c>
      <c r="G784" s="950"/>
    </row>
    <row r="785" spans="1:7" x14ac:dyDescent="0.2">
      <c r="A785" s="948">
        <v>4</v>
      </c>
      <c r="B785" s="948" t="s">
        <v>259</v>
      </c>
      <c r="C785" s="948" t="s">
        <v>257</v>
      </c>
      <c r="D785" s="948" t="s">
        <v>239</v>
      </c>
      <c r="E785" s="948" t="s">
        <v>261</v>
      </c>
      <c r="F785" s="952">
        <f>'Quarter 4'!C$147</f>
        <v>0</v>
      </c>
      <c r="G785" s="950"/>
    </row>
    <row r="786" spans="1:7" x14ac:dyDescent="0.2">
      <c r="A786" s="948">
        <v>4</v>
      </c>
      <c r="B786" s="948" t="s">
        <v>259</v>
      </c>
      <c r="C786" s="948" t="s">
        <v>257</v>
      </c>
      <c r="D786" s="948" t="s">
        <v>239</v>
      </c>
      <c r="E786" s="948" t="s">
        <v>262</v>
      </c>
      <c r="F786" s="952">
        <f>'Quarter 4'!C$148</f>
        <v>0</v>
      </c>
      <c r="G786" s="950"/>
    </row>
    <row r="787" spans="1:7" x14ac:dyDescent="0.2">
      <c r="A787" s="948">
        <v>4</v>
      </c>
      <c r="B787" s="948" t="s">
        <v>259</v>
      </c>
      <c r="C787" s="948" t="s">
        <v>257</v>
      </c>
      <c r="D787" s="948" t="s">
        <v>239</v>
      </c>
      <c r="E787" s="948" t="s">
        <v>263</v>
      </c>
      <c r="F787" s="952">
        <f>'Quarter 4'!C$149</f>
        <v>0</v>
      </c>
      <c r="G787" s="950"/>
    </row>
    <row r="788" spans="1:7" x14ac:dyDescent="0.2">
      <c r="A788" s="948">
        <v>4</v>
      </c>
      <c r="B788" s="948" t="s">
        <v>259</v>
      </c>
      <c r="C788" s="948" t="s">
        <v>257</v>
      </c>
      <c r="D788" s="948" t="s">
        <v>239</v>
      </c>
      <c r="E788" s="948" t="s">
        <v>264</v>
      </c>
      <c r="F788" s="952">
        <f>'Quarter 4'!C$150</f>
        <v>0</v>
      </c>
      <c r="G788" s="950"/>
    </row>
    <row r="789" spans="1:7" x14ac:dyDescent="0.2">
      <c r="A789" s="948">
        <v>4</v>
      </c>
      <c r="B789" s="948" t="s">
        <v>259</v>
      </c>
      <c r="C789" s="948" t="s">
        <v>257</v>
      </c>
      <c r="D789" s="948" t="s">
        <v>239</v>
      </c>
      <c r="E789" s="948" t="s">
        <v>265</v>
      </c>
      <c r="F789" s="952">
        <f>'Quarter 4'!C$151</f>
        <v>0</v>
      </c>
      <c r="G789" s="950"/>
    </row>
    <row r="790" spans="1:7" x14ac:dyDescent="0.2">
      <c r="A790" s="948">
        <v>4</v>
      </c>
      <c r="B790" s="948" t="s">
        <v>259</v>
      </c>
      <c r="C790" s="948" t="s">
        <v>257</v>
      </c>
      <c r="D790" s="948" t="s">
        <v>239</v>
      </c>
      <c r="E790" s="948" t="s">
        <v>266</v>
      </c>
      <c r="F790" s="952">
        <f>'Quarter 4'!C$152</f>
        <v>0</v>
      </c>
      <c r="G790" s="950"/>
    </row>
    <row r="791" spans="1:7" x14ac:dyDescent="0.2">
      <c r="A791" s="948">
        <v>4</v>
      </c>
      <c r="B791" s="948" t="s">
        <v>259</v>
      </c>
      <c r="C791" s="948" t="s">
        <v>257</v>
      </c>
      <c r="D791" s="948" t="s">
        <v>239</v>
      </c>
      <c r="E791" s="948" t="s">
        <v>267</v>
      </c>
      <c r="F791" s="952">
        <f>'Quarter 4'!C$153</f>
        <v>0</v>
      </c>
      <c r="G791" s="950"/>
    </row>
    <row r="792" spans="1:7" x14ac:dyDescent="0.2">
      <c r="A792" s="948">
        <v>4</v>
      </c>
      <c r="B792" s="948" t="s">
        <v>259</v>
      </c>
      <c r="C792" s="948" t="s">
        <v>257</v>
      </c>
      <c r="D792" s="948" t="s">
        <v>239</v>
      </c>
      <c r="E792" s="948" t="s">
        <v>268</v>
      </c>
      <c r="F792" s="952">
        <f>'Quarter 4'!C$154</f>
        <v>0</v>
      </c>
      <c r="G792" s="950"/>
    </row>
    <row r="793" spans="1:7" x14ac:dyDescent="0.2">
      <c r="A793" s="948">
        <v>4</v>
      </c>
      <c r="B793" s="948" t="s">
        <v>259</v>
      </c>
      <c r="C793" s="948" t="s">
        <v>257</v>
      </c>
      <c r="D793" s="948" t="s">
        <v>239</v>
      </c>
      <c r="E793" s="948" t="s">
        <v>108</v>
      </c>
      <c r="F793" s="952">
        <f>'Quarter 4'!C$155</f>
        <v>0</v>
      </c>
      <c r="G793" s="950"/>
    </row>
    <row r="794" spans="1:7" x14ac:dyDescent="0.2">
      <c r="A794" s="948">
        <v>4</v>
      </c>
      <c r="B794" s="948" t="s">
        <v>259</v>
      </c>
      <c r="C794" s="948" t="s">
        <v>257</v>
      </c>
      <c r="D794" s="948" t="s">
        <v>249</v>
      </c>
      <c r="E794" s="948" t="s">
        <v>260</v>
      </c>
      <c r="F794" s="952">
        <f>'Quarter 4'!D$146</f>
        <v>0</v>
      </c>
      <c r="G794" s="950"/>
    </row>
    <row r="795" spans="1:7" x14ac:dyDescent="0.2">
      <c r="A795" s="948">
        <v>4</v>
      </c>
      <c r="B795" s="948" t="s">
        <v>259</v>
      </c>
      <c r="C795" s="948" t="s">
        <v>257</v>
      </c>
      <c r="D795" s="948" t="s">
        <v>249</v>
      </c>
      <c r="E795" s="948" t="s">
        <v>261</v>
      </c>
      <c r="F795" s="952">
        <f>'Quarter 4'!D$147</f>
        <v>0</v>
      </c>
      <c r="G795" s="950"/>
    </row>
    <row r="796" spans="1:7" x14ac:dyDescent="0.2">
      <c r="A796" s="948">
        <v>4</v>
      </c>
      <c r="B796" s="948" t="s">
        <v>259</v>
      </c>
      <c r="C796" s="948" t="s">
        <v>257</v>
      </c>
      <c r="D796" s="948" t="s">
        <v>249</v>
      </c>
      <c r="E796" s="948" t="s">
        <v>262</v>
      </c>
      <c r="F796" s="952">
        <f>'Quarter 4'!D$148</f>
        <v>0</v>
      </c>
      <c r="G796" s="950"/>
    </row>
    <row r="797" spans="1:7" x14ac:dyDescent="0.2">
      <c r="A797" s="948">
        <v>4</v>
      </c>
      <c r="B797" s="948" t="s">
        <v>259</v>
      </c>
      <c r="C797" s="948" t="s">
        <v>257</v>
      </c>
      <c r="D797" s="948" t="s">
        <v>249</v>
      </c>
      <c r="E797" s="948" t="s">
        <v>263</v>
      </c>
      <c r="F797" s="952">
        <f>'Quarter 4'!D$149</f>
        <v>0</v>
      </c>
      <c r="G797" s="950"/>
    </row>
    <row r="798" spans="1:7" x14ac:dyDescent="0.2">
      <c r="A798" s="948">
        <v>4</v>
      </c>
      <c r="B798" s="948" t="s">
        <v>259</v>
      </c>
      <c r="C798" s="948" t="s">
        <v>257</v>
      </c>
      <c r="D798" s="948" t="s">
        <v>249</v>
      </c>
      <c r="E798" s="948" t="s">
        <v>264</v>
      </c>
      <c r="F798" s="952">
        <f>'Quarter 4'!D$150</f>
        <v>0</v>
      </c>
      <c r="G798" s="950"/>
    </row>
    <row r="799" spans="1:7" x14ac:dyDescent="0.2">
      <c r="A799" s="948">
        <v>4</v>
      </c>
      <c r="B799" s="948" t="s">
        <v>259</v>
      </c>
      <c r="C799" s="948" t="s">
        <v>257</v>
      </c>
      <c r="D799" s="948" t="s">
        <v>249</v>
      </c>
      <c r="E799" s="948" t="s">
        <v>265</v>
      </c>
      <c r="F799" s="952">
        <f>'Quarter 4'!D$151</f>
        <v>0</v>
      </c>
      <c r="G799" s="950"/>
    </row>
    <row r="800" spans="1:7" x14ac:dyDescent="0.2">
      <c r="A800" s="948">
        <v>4</v>
      </c>
      <c r="B800" s="948" t="s">
        <v>259</v>
      </c>
      <c r="C800" s="948" t="s">
        <v>257</v>
      </c>
      <c r="D800" s="948" t="s">
        <v>249</v>
      </c>
      <c r="E800" s="948" t="s">
        <v>266</v>
      </c>
      <c r="F800" s="952">
        <f>'Quarter 4'!D$152</f>
        <v>0</v>
      </c>
      <c r="G800" s="950"/>
    </row>
    <row r="801" spans="1:7" x14ac:dyDescent="0.2">
      <c r="A801" s="948">
        <v>4</v>
      </c>
      <c r="B801" s="948" t="s">
        <v>259</v>
      </c>
      <c r="C801" s="948" t="s">
        <v>257</v>
      </c>
      <c r="D801" s="948" t="s">
        <v>249</v>
      </c>
      <c r="E801" s="948" t="s">
        <v>267</v>
      </c>
      <c r="F801" s="952">
        <f>'Quarter 4'!D$153</f>
        <v>0</v>
      </c>
      <c r="G801" s="950"/>
    </row>
    <row r="802" spans="1:7" x14ac:dyDescent="0.2">
      <c r="A802" s="948">
        <v>4</v>
      </c>
      <c r="B802" s="948" t="s">
        <v>259</v>
      </c>
      <c r="C802" s="948" t="s">
        <v>257</v>
      </c>
      <c r="D802" s="948" t="s">
        <v>249</v>
      </c>
      <c r="E802" s="948" t="s">
        <v>268</v>
      </c>
      <c r="F802" s="952">
        <f>'Quarter 4'!D$154</f>
        <v>0</v>
      </c>
      <c r="G802" s="950"/>
    </row>
    <row r="803" spans="1:7" x14ac:dyDescent="0.2">
      <c r="A803" s="948">
        <v>4</v>
      </c>
      <c r="B803" s="948" t="s">
        <v>259</v>
      </c>
      <c r="C803" s="948" t="s">
        <v>257</v>
      </c>
      <c r="D803" s="948" t="s">
        <v>249</v>
      </c>
      <c r="E803" s="948" t="s">
        <v>108</v>
      </c>
      <c r="F803" s="952">
        <f>'Quarter 4'!D$155</f>
        <v>0</v>
      </c>
      <c r="G803" s="950"/>
    </row>
    <row r="804" spans="1:7" x14ac:dyDescent="0.2">
      <c r="A804" s="948">
        <v>4</v>
      </c>
      <c r="B804" s="948" t="s">
        <v>269</v>
      </c>
      <c r="C804" s="948" t="s">
        <v>257</v>
      </c>
      <c r="D804" s="948" t="s">
        <v>239</v>
      </c>
      <c r="E804" s="948" t="s">
        <v>270</v>
      </c>
      <c r="F804" s="952">
        <f>'Quarter 4'!C$173</f>
        <v>0</v>
      </c>
      <c r="G804" s="950"/>
    </row>
    <row r="805" spans="1:7" x14ac:dyDescent="0.2">
      <c r="A805" s="948">
        <v>4</v>
      </c>
      <c r="B805" s="948" t="s">
        <v>269</v>
      </c>
      <c r="C805" s="948" t="s">
        <v>257</v>
      </c>
      <c r="D805" s="948" t="s">
        <v>239</v>
      </c>
      <c r="E805" s="948" t="s">
        <v>271</v>
      </c>
      <c r="F805" s="952">
        <f>'Quarter 4'!C$174</f>
        <v>0</v>
      </c>
      <c r="G805" s="950"/>
    </row>
    <row r="806" spans="1:7" x14ac:dyDescent="0.2">
      <c r="A806" s="948">
        <v>4</v>
      </c>
      <c r="B806" s="948" t="s">
        <v>269</v>
      </c>
      <c r="C806" s="948" t="s">
        <v>257</v>
      </c>
      <c r="D806" s="948" t="s">
        <v>239</v>
      </c>
      <c r="E806" s="948" t="s">
        <v>272</v>
      </c>
      <c r="F806" s="952">
        <f>'Quarter 4'!C$175</f>
        <v>0</v>
      </c>
      <c r="G806" s="950"/>
    </row>
    <row r="807" spans="1:7" x14ac:dyDescent="0.2">
      <c r="A807" s="948">
        <v>4</v>
      </c>
      <c r="B807" s="948" t="s">
        <v>269</v>
      </c>
      <c r="C807" s="948" t="s">
        <v>257</v>
      </c>
      <c r="D807" s="948" t="s">
        <v>239</v>
      </c>
      <c r="E807" s="948" t="s">
        <v>273</v>
      </c>
      <c r="F807" s="952">
        <f>'Quarter 4'!C$176</f>
        <v>0</v>
      </c>
      <c r="G807" s="950"/>
    </row>
    <row r="808" spans="1:7" x14ac:dyDescent="0.2">
      <c r="A808" s="948">
        <v>4</v>
      </c>
      <c r="B808" s="948" t="s">
        <v>269</v>
      </c>
      <c r="C808" s="948" t="s">
        <v>257</v>
      </c>
      <c r="D808" s="948" t="s">
        <v>239</v>
      </c>
      <c r="E808" s="948" t="s">
        <v>274</v>
      </c>
      <c r="F808" s="952">
        <f>'Quarter 4'!C$177</f>
        <v>0</v>
      </c>
      <c r="G808" s="950"/>
    </row>
    <row r="809" spans="1:7" x14ac:dyDescent="0.2">
      <c r="A809" s="948">
        <v>4</v>
      </c>
      <c r="B809" s="948" t="s">
        <v>269</v>
      </c>
      <c r="C809" s="948" t="s">
        <v>257</v>
      </c>
      <c r="D809" s="948" t="s">
        <v>239</v>
      </c>
      <c r="E809" s="948" t="s">
        <v>275</v>
      </c>
      <c r="F809" s="952">
        <f>'Quarter 4'!C$178</f>
        <v>0</v>
      </c>
      <c r="G809" s="950"/>
    </row>
    <row r="810" spans="1:7" x14ac:dyDescent="0.2">
      <c r="A810" s="948">
        <v>4</v>
      </c>
      <c r="B810" s="948" t="s">
        <v>269</v>
      </c>
      <c r="C810" s="948" t="s">
        <v>257</v>
      </c>
      <c r="D810" s="948" t="s">
        <v>239</v>
      </c>
      <c r="E810" s="948" t="s">
        <v>276</v>
      </c>
      <c r="F810" s="952">
        <f>'Quarter 4'!C$179</f>
        <v>0</v>
      </c>
      <c r="G810" s="950"/>
    </row>
    <row r="811" spans="1:7" x14ac:dyDescent="0.2">
      <c r="A811" s="948">
        <v>4</v>
      </c>
      <c r="B811" s="948" t="s">
        <v>269</v>
      </c>
      <c r="C811" s="948" t="s">
        <v>257</v>
      </c>
      <c r="D811" s="948" t="s">
        <v>239</v>
      </c>
      <c r="E811" s="948" t="s">
        <v>277</v>
      </c>
      <c r="F811" s="952">
        <f>'Quarter 4'!C$180</f>
        <v>0</v>
      </c>
      <c r="G811" s="950"/>
    </row>
    <row r="812" spans="1:7" x14ac:dyDescent="0.2">
      <c r="A812" s="948">
        <v>4</v>
      </c>
      <c r="B812" s="948" t="s">
        <v>269</v>
      </c>
      <c r="C812" s="948" t="s">
        <v>257</v>
      </c>
      <c r="D812" s="948" t="s">
        <v>239</v>
      </c>
      <c r="E812" s="948" t="s">
        <v>278</v>
      </c>
      <c r="F812" s="952">
        <f>'Quarter 4'!C$181</f>
        <v>0</v>
      </c>
      <c r="G812" s="950"/>
    </row>
    <row r="813" spans="1:7" x14ac:dyDescent="0.2">
      <c r="A813" s="948">
        <v>4</v>
      </c>
      <c r="B813" s="948" t="s">
        <v>269</v>
      </c>
      <c r="C813" s="948" t="s">
        <v>257</v>
      </c>
      <c r="D813" s="948" t="s">
        <v>239</v>
      </c>
      <c r="E813" s="948" t="s">
        <v>252</v>
      </c>
      <c r="F813" s="952">
        <f>'Quarter 4'!C$182</f>
        <v>0</v>
      </c>
      <c r="G813" s="950"/>
    </row>
    <row r="814" spans="1:7" x14ac:dyDescent="0.2">
      <c r="A814" s="948">
        <v>4</v>
      </c>
      <c r="B814" s="948" t="s">
        <v>269</v>
      </c>
      <c r="C814" s="948" t="s">
        <v>257</v>
      </c>
      <c r="D814" s="948" t="s">
        <v>249</v>
      </c>
      <c r="E814" s="948" t="s">
        <v>270</v>
      </c>
      <c r="F814" s="952">
        <f>'Quarter 4'!D$173</f>
        <v>0</v>
      </c>
      <c r="G814" s="950"/>
    </row>
    <row r="815" spans="1:7" x14ac:dyDescent="0.2">
      <c r="A815" s="948">
        <v>4</v>
      </c>
      <c r="B815" s="948" t="s">
        <v>269</v>
      </c>
      <c r="C815" s="948" t="s">
        <v>257</v>
      </c>
      <c r="D815" s="948" t="s">
        <v>249</v>
      </c>
      <c r="E815" s="948" t="s">
        <v>271</v>
      </c>
      <c r="F815" s="952">
        <f>'Quarter 4'!D$174</f>
        <v>0</v>
      </c>
      <c r="G815" s="950"/>
    </row>
    <row r="816" spans="1:7" x14ac:dyDescent="0.2">
      <c r="A816" s="948">
        <v>4</v>
      </c>
      <c r="B816" s="948" t="s">
        <v>269</v>
      </c>
      <c r="C816" s="948" t="s">
        <v>257</v>
      </c>
      <c r="D816" s="948" t="s">
        <v>249</v>
      </c>
      <c r="E816" s="948" t="s">
        <v>272</v>
      </c>
      <c r="F816" s="952">
        <f>'Quarter 4'!D$175</f>
        <v>0</v>
      </c>
      <c r="G816" s="950"/>
    </row>
    <row r="817" spans="1:7" x14ac:dyDescent="0.2">
      <c r="A817" s="948">
        <v>4</v>
      </c>
      <c r="B817" s="948" t="s">
        <v>269</v>
      </c>
      <c r="C817" s="948" t="s">
        <v>257</v>
      </c>
      <c r="D817" s="948" t="s">
        <v>249</v>
      </c>
      <c r="E817" s="948" t="s">
        <v>273</v>
      </c>
      <c r="F817" s="952">
        <f>'Quarter 4'!D$176</f>
        <v>0</v>
      </c>
      <c r="G817" s="950"/>
    </row>
    <row r="818" spans="1:7" x14ac:dyDescent="0.2">
      <c r="A818" s="948">
        <v>4</v>
      </c>
      <c r="B818" s="948" t="s">
        <v>269</v>
      </c>
      <c r="C818" s="948" t="s">
        <v>257</v>
      </c>
      <c r="D818" s="948" t="s">
        <v>249</v>
      </c>
      <c r="E818" s="948" t="s">
        <v>274</v>
      </c>
      <c r="F818" s="952">
        <f>'Quarter 4'!D$177</f>
        <v>0</v>
      </c>
      <c r="G818" s="950"/>
    </row>
    <row r="819" spans="1:7" x14ac:dyDescent="0.2">
      <c r="A819" s="948">
        <v>4</v>
      </c>
      <c r="B819" s="948" t="s">
        <v>269</v>
      </c>
      <c r="C819" s="948" t="s">
        <v>257</v>
      </c>
      <c r="D819" s="948" t="s">
        <v>249</v>
      </c>
      <c r="E819" s="948" t="s">
        <v>275</v>
      </c>
      <c r="F819" s="952">
        <f>'Quarter 4'!D$178</f>
        <v>0</v>
      </c>
      <c r="G819" s="950"/>
    </row>
    <row r="820" spans="1:7" x14ac:dyDescent="0.2">
      <c r="A820" s="948">
        <v>4</v>
      </c>
      <c r="B820" s="948" t="s">
        <v>269</v>
      </c>
      <c r="C820" s="948" t="s">
        <v>257</v>
      </c>
      <c r="D820" s="948" t="s">
        <v>249</v>
      </c>
      <c r="E820" s="948" t="s">
        <v>276</v>
      </c>
      <c r="F820" s="952">
        <f>'Quarter 4'!D$179</f>
        <v>0</v>
      </c>
      <c r="G820" s="950"/>
    </row>
    <row r="821" spans="1:7" x14ac:dyDescent="0.2">
      <c r="A821" s="948">
        <v>4</v>
      </c>
      <c r="B821" s="948" t="s">
        <v>269</v>
      </c>
      <c r="C821" s="948" t="s">
        <v>257</v>
      </c>
      <c r="D821" s="948" t="s">
        <v>249</v>
      </c>
      <c r="E821" s="948" t="s">
        <v>277</v>
      </c>
      <c r="F821" s="952">
        <f>'Quarter 4'!D$180</f>
        <v>0</v>
      </c>
      <c r="G821" s="950"/>
    </row>
    <row r="822" spans="1:7" x14ac:dyDescent="0.2">
      <c r="A822" s="948">
        <v>4</v>
      </c>
      <c r="B822" s="948" t="s">
        <v>269</v>
      </c>
      <c r="C822" s="948" t="s">
        <v>257</v>
      </c>
      <c r="D822" s="948" t="s">
        <v>249</v>
      </c>
      <c r="E822" s="948" t="s">
        <v>278</v>
      </c>
      <c r="F822" s="952">
        <f>'Quarter 4'!D$181</f>
        <v>0</v>
      </c>
      <c r="G822" s="950"/>
    </row>
    <row r="823" spans="1:7" x14ac:dyDescent="0.2">
      <c r="A823" s="948">
        <v>4</v>
      </c>
      <c r="B823" s="948" t="s">
        <v>269</v>
      </c>
      <c r="C823" s="948" t="s">
        <v>257</v>
      </c>
      <c r="D823" s="948" t="s">
        <v>249</v>
      </c>
      <c r="E823" s="948" t="s">
        <v>252</v>
      </c>
      <c r="F823" s="952">
        <f>'Quarter 4'!D$182</f>
        <v>0</v>
      </c>
      <c r="G823" s="950"/>
    </row>
    <row r="824" spans="1:7" x14ac:dyDescent="0.2">
      <c r="A824" s="948">
        <v>4</v>
      </c>
      <c r="B824" s="948" t="s">
        <v>279</v>
      </c>
      <c r="C824" s="948" t="s">
        <v>257</v>
      </c>
      <c r="D824" s="948" t="s">
        <v>239</v>
      </c>
      <c r="E824" s="948" t="s">
        <v>280</v>
      </c>
      <c r="F824" s="952">
        <f>'Quarter 4'!D$196</f>
        <v>0</v>
      </c>
      <c r="G824" s="950"/>
    </row>
    <row r="825" spans="1:7" x14ac:dyDescent="0.2">
      <c r="A825" s="948">
        <v>4</v>
      </c>
      <c r="B825" s="948" t="s">
        <v>279</v>
      </c>
      <c r="C825" s="948" t="s">
        <v>257</v>
      </c>
      <c r="D825" s="948" t="s">
        <v>239</v>
      </c>
      <c r="E825" s="948" t="s">
        <v>281</v>
      </c>
      <c r="F825" s="952">
        <f>'Quarter 4'!D$197</f>
        <v>0</v>
      </c>
      <c r="G825" s="950"/>
    </row>
    <row r="826" spans="1:7" x14ac:dyDescent="0.2">
      <c r="A826" s="948">
        <v>4</v>
      </c>
      <c r="B826" s="948" t="s">
        <v>279</v>
      </c>
      <c r="C826" s="948" t="s">
        <v>257</v>
      </c>
      <c r="D826" s="948" t="s">
        <v>239</v>
      </c>
      <c r="E826" s="948" t="s">
        <v>282</v>
      </c>
      <c r="F826" s="952">
        <f>'Quarter 4'!D$198</f>
        <v>0</v>
      </c>
      <c r="G826" s="950"/>
    </row>
    <row r="827" spans="1:7" x14ac:dyDescent="0.2">
      <c r="A827" s="948">
        <v>4</v>
      </c>
      <c r="B827" s="948" t="s">
        <v>279</v>
      </c>
      <c r="C827" s="948" t="s">
        <v>257</v>
      </c>
      <c r="D827" s="948" t="s">
        <v>239</v>
      </c>
      <c r="E827" s="948" t="s">
        <v>283</v>
      </c>
      <c r="F827" s="952">
        <f>'Quarter 4'!D$199</f>
        <v>0</v>
      </c>
      <c r="G827" s="950"/>
    </row>
    <row r="828" spans="1:7" x14ac:dyDescent="0.2">
      <c r="A828" s="948">
        <v>4</v>
      </c>
      <c r="B828" s="948" t="s">
        <v>279</v>
      </c>
      <c r="C828" s="948" t="s">
        <v>257</v>
      </c>
      <c r="D828" s="948" t="s">
        <v>239</v>
      </c>
      <c r="E828" s="948" t="s">
        <v>284</v>
      </c>
      <c r="F828" s="952">
        <f>'Quarter 4'!D$200</f>
        <v>0</v>
      </c>
      <c r="G828" s="950"/>
    </row>
    <row r="829" spans="1:7" x14ac:dyDescent="0.2">
      <c r="A829" s="948">
        <v>4</v>
      </c>
      <c r="B829" s="948" t="s">
        <v>279</v>
      </c>
      <c r="C829" s="948" t="s">
        <v>257</v>
      </c>
      <c r="D829" s="948" t="s">
        <v>239</v>
      </c>
      <c r="E829" s="948" t="s">
        <v>285</v>
      </c>
      <c r="F829" s="952">
        <f>'Quarter 4'!D$201</f>
        <v>0</v>
      </c>
      <c r="G829" s="950"/>
    </row>
    <row r="830" spans="1:7" x14ac:dyDescent="0.2">
      <c r="A830" s="948">
        <v>4</v>
      </c>
      <c r="B830" s="948" t="s">
        <v>279</v>
      </c>
      <c r="C830" s="948" t="s">
        <v>257</v>
      </c>
      <c r="D830" s="948" t="s">
        <v>239</v>
      </c>
      <c r="E830" s="948" t="s">
        <v>286</v>
      </c>
      <c r="F830" s="952">
        <f>'Quarter 4'!D$204</f>
        <v>0</v>
      </c>
      <c r="G830" s="950"/>
    </row>
    <row r="831" spans="1:7" x14ac:dyDescent="0.2">
      <c r="A831" s="948">
        <v>4</v>
      </c>
      <c r="B831" s="948" t="s">
        <v>279</v>
      </c>
      <c r="C831" s="948" t="s">
        <v>257</v>
      </c>
      <c r="D831" s="948" t="s">
        <v>239</v>
      </c>
      <c r="E831" s="948" t="s">
        <v>287</v>
      </c>
      <c r="F831" s="952">
        <f>'Quarter 4'!D$205</f>
        <v>0</v>
      </c>
      <c r="G831" s="950"/>
    </row>
    <row r="832" spans="1:7" x14ac:dyDescent="0.2">
      <c r="A832" s="948">
        <v>4</v>
      </c>
      <c r="B832" s="948" t="s">
        <v>279</v>
      </c>
      <c r="C832" s="948" t="s">
        <v>257</v>
      </c>
      <c r="D832" s="948" t="s">
        <v>239</v>
      </c>
      <c r="E832" s="948" t="s">
        <v>288</v>
      </c>
      <c r="F832" s="952">
        <f>'Quarter 4'!D$206</f>
        <v>0</v>
      </c>
      <c r="G832" s="950"/>
    </row>
    <row r="833" spans="1:7" x14ac:dyDescent="0.2">
      <c r="A833" s="948">
        <v>4</v>
      </c>
      <c r="B833" s="948" t="s">
        <v>279</v>
      </c>
      <c r="C833" s="948" t="s">
        <v>257</v>
      </c>
      <c r="D833" s="948" t="s">
        <v>249</v>
      </c>
      <c r="E833" s="948" t="s">
        <v>280</v>
      </c>
      <c r="F833" s="952">
        <f>'Quarter 4'!E$196</f>
        <v>0</v>
      </c>
      <c r="G833" s="954" t="str">
        <f>IF('Quarter 4'!G$196=0,"",'Quarter 4'!G$196)</f>
        <v/>
      </c>
    </row>
    <row r="834" spans="1:7" x14ac:dyDescent="0.2">
      <c r="A834" s="948">
        <v>4</v>
      </c>
      <c r="B834" s="948" t="s">
        <v>279</v>
      </c>
      <c r="C834" s="948" t="s">
        <v>257</v>
      </c>
      <c r="D834" s="948" t="s">
        <v>249</v>
      </c>
      <c r="E834" s="948" t="s">
        <v>281</v>
      </c>
      <c r="F834" s="952">
        <f>'Quarter 4'!E$197</f>
        <v>0</v>
      </c>
      <c r="G834" s="954" t="str">
        <f>IF('Quarter 4'!G$197=0,"",'Quarter 4'!G$197)</f>
        <v/>
      </c>
    </row>
    <row r="835" spans="1:7" x14ac:dyDescent="0.2">
      <c r="A835" s="948">
        <v>4</v>
      </c>
      <c r="B835" s="948" t="s">
        <v>279</v>
      </c>
      <c r="C835" s="948" t="s">
        <v>257</v>
      </c>
      <c r="D835" s="948" t="s">
        <v>249</v>
      </c>
      <c r="E835" s="948" t="s">
        <v>282</v>
      </c>
      <c r="F835" s="952">
        <f>'Quarter 4'!E$198</f>
        <v>0</v>
      </c>
      <c r="G835" s="954" t="str">
        <f>IF('Quarter 4'!G$198=0,"",'Quarter 4'!G$198)</f>
        <v/>
      </c>
    </row>
    <row r="836" spans="1:7" x14ac:dyDescent="0.2">
      <c r="A836" s="948">
        <v>4</v>
      </c>
      <c r="B836" s="948" t="s">
        <v>279</v>
      </c>
      <c r="C836" s="948" t="s">
        <v>257</v>
      </c>
      <c r="D836" s="948" t="s">
        <v>249</v>
      </c>
      <c r="E836" s="948" t="s">
        <v>283</v>
      </c>
      <c r="F836" s="952">
        <f>'Quarter 4'!E$199</f>
        <v>0</v>
      </c>
      <c r="G836" s="954" t="str">
        <f>IF('Quarter 4'!G$199=0,"",'Quarter 4'!G$199)</f>
        <v/>
      </c>
    </row>
    <row r="837" spans="1:7" x14ac:dyDescent="0.2">
      <c r="A837" s="948">
        <v>4</v>
      </c>
      <c r="B837" s="948" t="s">
        <v>279</v>
      </c>
      <c r="C837" s="948" t="s">
        <v>257</v>
      </c>
      <c r="D837" s="948" t="s">
        <v>249</v>
      </c>
      <c r="E837" s="948" t="s">
        <v>284</v>
      </c>
      <c r="F837" s="952">
        <f>'Quarter 4'!E$200</f>
        <v>0</v>
      </c>
      <c r="G837" s="954" t="str">
        <f>IF('Quarter 4'!G$200=0,"",'Quarter 4'!G$200)</f>
        <v/>
      </c>
    </row>
    <row r="838" spans="1:7" x14ac:dyDescent="0.2">
      <c r="A838" s="948">
        <v>4</v>
      </c>
      <c r="B838" s="948" t="s">
        <v>279</v>
      </c>
      <c r="C838" s="948" t="s">
        <v>257</v>
      </c>
      <c r="D838" s="948" t="s">
        <v>249</v>
      </c>
      <c r="E838" s="948" t="s">
        <v>285</v>
      </c>
      <c r="F838" s="952">
        <f>'Quarter 4'!E$201</f>
        <v>0</v>
      </c>
      <c r="G838" s="954" t="str">
        <f>IF('Quarter 4'!G$201=0,"",'Quarter 4'!G$201)</f>
        <v/>
      </c>
    </row>
    <row r="839" spans="1:7" x14ac:dyDescent="0.2">
      <c r="A839" s="948">
        <v>4</v>
      </c>
      <c r="B839" s="948" t="s">
        <v>279</v>
      </c>
      <c r="C839" s="948" t="s">
        <v>257</v>
      </c>
      <c r="D839" s="948" t="s">
        <v>249</v>
      </c>
      <c r="E839" s="948" t="s">
        <v>286</v>
      </c>
      <c r="F839" s="952">
        <f>'Quarter 4'!E$204</f>
        <v>0</v>
      </c>
      <c r="G839" s="954" t="str">
        <f>IF('Quarter 4'!G$204=0,"",'Quarter 4'!G$204)</f>
        <v/>
      </c>
    </row>
    <row r="840" spans="1:7" x14ac:dyDescent="0.2">
      <c r="A840" s="948">
        <v>4</v>
      </c>
      <c r="B840" s="948" t="s">
        <v>279</v>
      </c>
      <c r="C840" s="948" t="s">
        <v>257</v>
      </c>
      <c r="D840" s="948" t="s">
        <v>249</v>
      </c>
      <c r="E840" s="948" t="s">
        <v>287</v>
      </c>
      <c r="F840" s="952">
        <f>'Quarter 4'!E$205</f>
        <v>0</v>
      </c>
      <c r="G840" s="954" t="str">
        <f>IF('Quarter 4'!G$205=0,"",'Quarter 4'!G$205)</f>
        <v/>
      </c>
    </row>
    <row r="841" spans="1:7" x14ac:dyDescent="0.2">
      <c r="A841" s="948">
        <v>4</v>
      </c>
      <c r="B841" s="948" t="s">
        <v>279</v>
      </c>
      <c r="C841" s="948" t="s">
        <v>257</v>
      </c>
      <c r="D841" s="948" t="s">
        <v>249</v>
      </c>
      <c r="E841" s="948" t="s">
        <v>288</v>
      </c>
      <c r="F841" s="952">
        <f>'Quarter 4'!E$206</f>
        <v>0</v>
      </c>
      <c r="G841" s="954" t="str">
        <f>IF('Quarter 4'!G$206=0,"",'Quarter 4'!G$206)</f>
        <v/>
      </c>
    </row>
    <row r="842" spans="1:7" x14ac:dyDescent="0.2">
      <c r="A842" s="948">
        <v>4</v>
      </c>
      <c r="B842" s="948" t="s">
        <v>289</v>
      </c>
      <c r="C842" s="948" t="s">
        <v>257</v>
      </c>
      <c r="D842" s="948" t="s">
        <v>239</v>
      </c>
      <c r="E842" s="948" t="s">
        <v>290</v>
      </c>
      <c r="F842" s="952">
        <f>'Quarter 4'!D$217</f>
        <v>0</v>
      </c>
      <c r="G842" s="950"/>
    </row>
    <row r="843" spans="1:7" x14ac:dyDescent="0.2">
      <c r="A843" s="948">
        <v>4</v>
      </c>
      <c r="B843" s="948" t="s">
        <v>289</v>
      </c>
      <c r="C843" s="948" t="s">
        <v>257</v>
      </c>
      <c r="D843" s="948" t="s">
        <v>239</v>
      </c>
      <c r="E843" s="948" t="s">
        <v>291</v>
      </c>
      <c r="F843" s="952">
        <f>'Quarter 4'!D$218</f>
        <v>0</v>
      </c>
      <c r="G843" s="950"/>
    </row>
    <row r="844" spans="1:7" x14ac:dyDescent="0.2">
      <c r="A844" s="948">
        <v>4</v>
      </c>
      <c r="B844" s="948" t="s">
        <v>289</v>
      </c>
      <c r="C844" s="948" t="s">
        <v>257</v>
      </c>
      <c r="D844" s="948" t="s">
        <v>239</v>
      </c>
      <c r="E844" s="948" t="s">
        <v>292</v>
      </c>
      <c r="F844" s="952">
        <f>'Quarter 4'!D$219</f>
        <v>0</v>
      </c>
      <c r="G844" s="950"/>
    </row>
    <row r="845" spans="1:7" x14ac:dyDescent="0.2">
      <c r="A845" s="948">
        <v>4</v>
      </c>
      <c r="B845" s="948" t="s">
        <v>289</v>
      </c>
      <c r="C845" s="948" t="s">
        <v>257</v>
      </c>
      <c r="D845" s="948" t="s">
        <v>239</v>
      </c>
      <c r="E845" s="948" t="s">
        <v>293</v>
      </c>
      <c r="F845" s="952">
        <f>'Quarter 4'!D$220</f>
        <v>0</v>
      </c>
      <c r="G845" s="950"/>
    </row>
    <row r="846" spans="1:7" x14ac:dyDescent="0.2">
      <c r="A846" s="948">
        <v>4</v>
      </c>
      <c r="B846" s="948" t="s">
        <v>289</v>
      </c>
      <c r="C846" s="948" t="s">
        <v>257</v>
      </c>
      <c r="D846" s="948" t="s">
        <v>239</v>
      </c>
      <c r="E846" s="948" t="s">
        <v>294</v>
      </c>
      <c r="F846" s="952">
        <f>'Quarter 4'!D$221</f>
        <v>0</v>
      </c>
      <c r="G846" s="950"/>
    </row>
    <row r="847" spans="1:7" x14ac:dyDescent="0.2">
      <c r="A847" s="948">
        <v>4</v>
      </c>
      <c r="B847" s="948" t="s">
        <v>289</v>
      </c>
      <c r="C847" s="948" t="s">
        <v>257</v>
      </c>
      <c r="D847" s="948" t="s">
        <v>239</v>
      </c>
      <c r="E847" s="948" t="s">
        <v>295</v>
      </c>
      <c r="F847" s="952">
        <f>'Quarter 4'!D$222</f>
        <v>0</v>
      </c>
      <c r="G847" s="950"/>
    </row>
    <row r="848" spans="1:7" x14ac:dyDescent="0.2">
      <c r="A848" s="948">
        <v>4</v>
      </c>
      <c r="B848" s="948" t="s">
        <v>289</v>
      </c>
      <c r="C848" s="948" t="s">
        <v>257</v>
      </c>
      <c r="D848" s="948" t="s">
        <v>239</v>
      </c>
      <c r="E848" s="948" t="s">
        <v>296</v>
      </c>
      <c r="F848" s="952">
        <f>'Quarter 4'!D$223</f>
        <v>0</v>
      </c>
      <c r="G848" s="950"/>
    </row>
    <row r="849" spans="1:7" x14ac:dyDescent="0.2">
      <c r="A849" s="948">
        <v>4</v>
      </c>
      <c r="B849" s="948" t="s">
        <v>289</v>
      </c>
      <c r="C849" s="948" t="s">
        <v>257</v>
      </c>
      <c r="D849" s="948" t="s">
        <v>239</v>
      </c>
      <c r="E849" s="948" t="s">
        <v>297</v>
      </c>
      <c r="F849" s="952">
        <f>'Quarter 4'!D$224</f>
        <v>0</v>
      </c>
      <c r="G849" s="950"/>
    </row>
    <row r="850" spans="1:7" x14ac:dyDescent="0.2">
      <c r="A850" s="948">
        <v>4</v>
      </c>
      <c r="B850" s="948" t="s">
        <v>289</v>
      </c>
      <c r="C850" s="948" t="s">
        <v>257</v>
      </c>
      <c r="D850" s="948" t="s">
        <v>239</v>
      </c>
      <c r="E850" s="948" t="s">
        <v>298</v>
      </c>
      <c r="F850" s="952">
        <f>'Quarter 4'!D$225</f>
        <v>0</v>
      </c>
      <c r="G850" s="950"/>
    </row>
    <row r="851" spans="1:7" x14ac:dyDescent="0.2">
      <c r="A851" s="948">
        <v>4</v>
      </c>
      <c r="B851" s="948" t="s">
        <v>289</v>
      </c>
      <c r="C851" s="948" t="s">
        <v>257</v>
      </c>
      <c r="D851" s="948" t="s">
        <v>239</v>
      </c>
      <c r="E851" s="948" t="s">
        <v>299</v>
      </c>
      <c r="F851" s="952">
        <f>'Quarter 4'!D$226</f>
        <v>0</v>
      </c>
      <c r="G851" s="950"/>
    </row>
    <row r="852" spans="1:7" x14ac:dyDescent="0.2">
      <c r="A852" s="948">
        <v>4</v>
      </c>
      <c r="B852" s="948" t="s">
        <v>289</v>
      </c>
      <c r="C852" s="948" t="s">
        <v>257</v>
      </c>
      <c r="D852" s="948" t="s">
        <v>239</v>
      </c>
      <c r="E852" s="948" t="s">
        <v>300</v>
      </c>
      <c r="F852" s="952">
        <f>'Quarter 4'!D$227</f>
        <v>0</v>
      </c>
      <c r="G852" s="950"/>
    </row>
    <row r="853" spans="1:7" x14ac:dyDescent="0.2">
      <c r="A853" s="948">
        <v>4</v>
      </c>
      <c r="B853" s="948" t="s">
        <v>289</v>
      </c>
      <c r="C853" s="948" t="s">
        <v>257</v>
      </c>
      <c r="D853" s="948" t="s">
        <v>239</v>
      </c>
      <c r="E853" s="948" t="s">
        <v>301</v>
      </c>
      <c r="F853" s="952">
        <f>'Quarter 4'!D$228</f>
        <v>0</v>
      </c>
      <c r="G853" s="950"/>
    </row>
    <row r="854" spans="1:7" x14ac:dyDescent="0.2">
      <c r="A854" s="948">
        <v>4</v>
      </c>
      <c r="B854" s="948" t="s">
        <v>289</v>
      </c>
      <c r="C854" s="948" t="s">
        <v>257</v>
      </c>
      <c r="D854" s="948" t="s">
        <v>239</v>
      </c>
      <c r="E854" s="948" t="s">
        <v>302</v>
      </c>
      <c r="F854" s="952">
        <f>'Quarter 4'!D$229</f>
        <v>0</v>
      </c>
      <c r="G854" s="950"/>
    </row>
    <row r="855" spans="1:7" x14ac:dyDescent="0.2">
      <c r="A855" s="948">
        <v>4</v>
      </c>
      <c r="B855" s="948" t="s">
        <v>289</v>
      </c>
      <c r="C855" s="948" t="s">
        <v>257</v>
      </c>
      <c r="D855" s="948" t="s">
        <v>239</v>
      </c>
      <c r="E855" s="948" t="s">
        <v>286</v>
      </c>
      <c r="F855" s="952">
        <f>'Quarter 4'!D$232</f>
        <v>0</v>
      </c>
      <c r="G855" s="950"/>
    </row>
    <row r="856" spans="1:7" x14ac:dyDescent="0.2">
      <c r="A856" s="948">
        <v>4</v>
      </c>
      <c r="B856" s="948" t="s">
        <v>289</v>
      </c>
      <c r="C856" s="948" t="s">
        <v>257</v>
      </c>
      <c r="D856" s="948" t="s">
        <v>239</v>
      </c>
      <c r="E856" s="948" t="s">
        <v>287</v>
      </c>
      <c r="F856" s="952">
        <f>'Quarter 4'!D$233</f>
        <v>0</v>
      </c>
      <c r="G856" s="950"/>
    </row>
    <row r="857" spans="1:7" x14ac:dyDescent="0.2">
      <c r="A857" s="948">
        <v>4</v>
      </c>
      <c r="B857" s="948" t="s">
        <v>289</v>
      </c>
      <c r="C857" s="948" t="s">
        <v>257</v>
      </c>
      <c r="D857" s="948" t="s">
        <v>239</v>
      </c>
      <c r="E857" s="948" t="s">
        <v>288</v>
      </c>
      <c r="F857" s="952">
        <f>'Quarter 4'!D$234</f>
        <v>0</v>
      </c>
      <c r="G857" s="950"/>
    </row>
    <row r="858" spans="1:7" x14ac:dyDescent="0.2">
      <c r="A858" s="948">
        <v>4</v>
      </c>
      <c r="B858" s="948" t="s">
        <v>289</v>
      </c>
      <c r="C858" s="948" t="s">
        <v>257</v>
      </c>
      <c r="D858" s="948" t="s">
        <v>249</v>
      </c>
      <c r="E858" s="948" t="s">
        <v>290</v>
      </c>
      <c r="F858" s="952">
        <f>'Quarter 4'!E$217</f>
        <v>0</v>
      </c>
      <c r="G858" s="950" t="str">
        <f>IF('Quarter 4'!G$217=0,"",'Quarter 4'!G$217)</f>
        <v/>
      </c>
    </row>
    <row r="859" spans="1:7" x14ac:dyDescent="0.2">
      <c r="A859" s="948">
        <v>4</v>
      </c>
      <c r="B859" s="948" t="s">
        <v>289</v>
      </c>
      <c r="C859" s="948" t="s">
        <v>257</v>
      </c>
      <c r="D859" s="948" t="s">
        <v>249</v>
      </c>
      <c r="E859" s="948" t="s">
        <v>291</v>
      </c>
      <c r="F859" s="952">
        <f>'Quarter 4'!E$218</f>
        <v>0</v>
      </c>
      <c r="G859" s="950" t="str">
        <f>IF('Quarter 4'!G$218=0,"",'Quarter 4'!G$218)</f>
        <v/>
      </c>
    </row>
    <row r="860" spans="1:7" x14ac:dyDescent="0.2">
      <c r="A860" s="948">
        <v>4</v>
      </c>
      <c r="B860" s="948" t="s">
        <v>289</v>
      </c>
      <c r="C860" s="948" t="s">
        <v>257</v>
      </c>
      <c r="D860" s="948" t="s">
        <v>249</v>
      </c>
      <c r="E860" s="948" t="s">
        <v>292</v>
      </c>
      <c r="F860" s="952">
        <f>'Quarter 4'!E$219</f>
        <v>0</v>
      </c>
      <c r="G860" s="950" t="str">
        <f>IF('Quarter 4'!G$219=0,"",'Quarter 4'!G$219)</f>
        <v/>
      </c>
    </row>
    <row r="861" spans="1:7" x14ac:dyDescent="0.2">
      <c r="A861" s="948">
        <v>4</v>
      </c>
      <c r="B861" s="948" t="s">
        <v>289</v>
      </c>
      <c r="C861" s="948" t="s">
        <v>257</v>
      </c>
      <c r="D861" s="948" t="s">
        <v>249</v>
      </c>
      <c r="E861" s="948" t="s">
        <v>293</v>
      </c>
      <c r="F861" s="952">
        <f>'Quarter 4'!E$220</f>
        <v>0</v>
      </c>
      <c r="G861" s="950" t="str">
        <f>IF('Quarter 4'!G$220=0,"",'Quarter 4'!G$220)</f>
        <v/>
      </c>
    </row>
    <row r="862" spans="1:7" x14ac:dyDescent="0.2">
      <c r="A862" s="948">
        <v>4</v>
      </c>
      <c r="B862" s="948" t="s">
        <v>289</v>
      </c>
      <c r="C862" s="948" t="s">
        <v>257</v>
      </c>
      <c r="D862" s="948" t="s">
        <v>249</v>
      </c>
      <c r="E862" s="948" t="s">
        <v>294</v>
      </c>
      <c r="F862" s="952">
        <f>'Quarter 4'!E$221</f>
        <v>0</v>
      </c>
      <c r="G862" s="950" t="str">
        <f>IF('Quarter 4'!G$221=0,"",'Quarter 4'!G$221)</f>
        <v/>
      </c>
    </row>
    <row r="863" spans="1:7" x14ac:dyDescent="0.2">
      <c r="A863" s="948">
        <v>4</v>
      </c>
      <c r="B863" s="948" t="s">
        <v>289</v>
      </c>
      <c r="C863" s="948" t="s">
        <v>257</v>
      </c>
      <c r="D863" s="948" t="s">
        <v>249</v>
      </c>
      <c r="E863" s="948" t="s">
        <v>295</v>
      </c>
      <c r="F863" s="952">
        <f>'Quarter 4'!E$222</f>
        <v>0</v>
      </c>
      <c r="G863" s="950" t="str">
        <f>IF('Quarter 4'!G$222=0,"",'Quarter 4'!G$222)</f>
        <v/>
      </c>
    </row>
    <row r="864" spans="1:7" x14ac:dyDescent="0.2">
      <c r="A864" s="948">
        <v>4</v>
      </c>
      <c r="B864" s="948" t="s">
        <v>289</v>
      </c>
      <c r="C864" s="948" t="s">
        <v>257</v>
      </c>
      <c r="D864" s="948" t="s">
        <v>249</v>
      </c>
      <c r="E864" s="948" t="s">
        <v>296</v>
      </c>
      <c r="F864" s="952">
        <f>'Quarter 4'!E$223</f>
        <v>0</v>
      </c>
      <c r="G864" s="950" t="str">
        <f>IF('Quarter 4'!G$223=0,"",'Quarter 4'!G$223)</f>
        <v/>
      </c>
    </row>
    <row r="865" spans="1:7" x14ac:dyDescent="0.2">
      <c r="A865" s="948">
        <v>4</v>
      </c>
      <c r="B865" s="948" t="s">
        <v>289</v>
      </c>
      <c r="C865" s="948" t="s">
        <v>257</v>
      </c>
      <c r="D865" s="948" t="s">
        <v>249</v>
      </c>
      <c r="E865" s="948" t="s">
        <v>297</v>
      </c>
      <c r="F865" s="952">
        <f>'Quarter 4'!E$224</f>
        <v>0</v>
      </c>
      <c r="G865" s="950" t="str">
        <f>IF('Quarter 4'!G$224=0,"",'Quarter 4'!G$224)</f>
        <v/>
      </c>
    </row>
    <row r="866" spans="1:7" x14ac:dyDescent="0.2">
      <c r="A866" s="948">
        <v>4</v>
      </c>
      <c r="B866" s="948" t="s">
        <v>289</v>
      </c>
      <c r="C866" s="948" t="s">
        <v>257</v>
      </c>
      <c r="D866" s="948" t="s">
        <v>249</v>
      </c>
      <c r="E866" s="948" t="s">
        <v>298</v>
      </c>
      <c r="F866" s="952">
        <f>'Quarter 4'!E$225</f>
        <v>0</v>
      </c>
      <c r="G866" s="950" t="str">
        <f>IF('Quarter 4'!G$225=0,"",'Quarter 4'!G$225)</f>
        <v/>
      </c>
    </row>
    <row r="867" spans="1:7" x14ac:dyDescent="0.2">
      <c r="A867" s="948">
        <v>4</v>
      </c>
      <c r="B867" s="948" t="s">
        <v>289</v>
      </c>
      <c r="C867" s="948" t="s">
        <v>257</v>
      </c>
      <c r="D867" s="948" t="s">
        <v>249</v>
      </c>
      <c r="E867" s="948" t="s">
        <v>299</v>
      </c>
      <c r="F867" s="952">
        <f>'Quarter 4'!E$226</f>
        <v>0</v>
      </c>
      <c r="G867" s="950" t="str">
        <f>IF('Quarter 4'!G$226=0,"",'Quarter 4'!G$226)</f>
        <v/>
      </c>
    </row>
    <row r="868" spans="1:7" x14ac:dyDescent="0.2">
      <c r="A868" s="948">
        <v>4</v>
      </c>
      <c r="B868" s="948" t="s">
        <v>289</v>
      </c>
      <c r="C868" s="948" t="s">
        <v>257</v>
      </c>
      <c r="D868" s="948" t="s">
        <v>249</v>
      </c>
      <c r="E868" s="948" t="s">
        <v>300</v>
      </c>
      <c r="F868" s="952">
        <f>'Quarter 4'!E$227</f>
        <v>0</v>
      </c>
      <c r="G868" s="950" t="str">
        <f>IF('Quarter 4'!G$227=0,"",'Quarter 4'!G$227)</f>
        <v/>
      </c>
    </row>
    <row r="869" spans="1:7" x14ac:dyDescent="0.2">
      <c r="A869" s="948">
        <v>4</v>
      </c>
      <c r="B869" s="948" t="s">
        <v>289</v>
      </c>
      <c r="C869" s="948" t="s">
        <v>257</v>
      </c>
      <c r="D869" s="948" t="s">
        <v>249</v>
      </c>
      <c r="E869" s="948" t="s">
        <v>301</v>
      </c>
      <c r="F869" s="952">
        <f>'Quarter 4'!E$228</f>
        <v>0</v>
      </c>
      <c r="G869" s="950" t="str">
        <f>IF('Quarter 4'!G$228=0,"",'Quarter 4'!G$228)</f>
        <v/>
      </c>
    </row>
    <row r="870" spans="1:7" x14ac:dyDescent="0.2">
      <c r="A870" s="948">
        <v>4</v>
      </c>
      <c r="B870" s="948" t="s">
        <v>289</v>
      </c>
      <c r="C870" s="948" t="s">
        <v>257</v>
      </c>
      <c r="D870" s="948" t="s">
        <v>249</v>
      </c>
      <c r="E870" s="948" t="s">
        <v>302</v>
      </c>
      <c r="F870" s="952">
        <f>'Quarter 4'!E$229</f>
        <v>0</v>
      </c>
      <c r="G870" s="950" t="str">
        <f>IF('Quarter 4'!G$229=0,"",'Quarter 4'!G$229)</f>
        <v/>
      </c>
    </row>
    <row r="871" spans="1:7" x14ac:dyDescent="0.2">
      <c r="A871" s="948">
        <v>4</v>
      </c>
      <c r="B871" s="948" t="s">
        <v>289</v>
      </c>
      <c r="C871" s="948" t="s">
        <v>257</v>
      </c>
      <c r="D871" s="948" t="s">
        <v>249</v>
      </c>
      <c r="E871" s="948" t="s">
        <v>286</v>
      </c>
      <c r="F871" s="952">
        <f>'Quarter 4'!E$232</f>
        <v>0</v>
      </c>
      <c r="G871" s="950" t="str">
        <f>IF('Quarter 4'!G$232=0,"",'Quarter 4'!G$232)</f>
        <v/>
      </c>
    </row>
    <row r="872" spans="1:7" x14ac:dyDescent="0.2">
      <c r="A872" s="948">
        <v>4</v>
      </c>
      <c r="B872" s="948" t="s">
        <v>289</v>
      </c>
      <c r="C872" s="948" t="s">
        <v>257</v>
      </c>
      <c r="D872" s="948" t="s">
        <v>249</v>
      </c>
      <c r="E872" s="948" t="s">
        <v>287</v>
      </c>
      <c r="F872" s="952">
        <f>'Quarter 4'!E$233</f>
        <v>0</v>
      </c>
      <c r="G872" s="950" t="str">
        <f>IF('Quarter 4'!G$233=0,"",'Quarter 4'!G$233)</f>
        <v/>
      </c>
    </row>
    <row r="873" spans="1:7" x14ac:dyDescent="0.2">
      <c r="A873" s="948">
        <v>4</v>
      </c>
      <c r="B873" s="948" t="s">
        <v>289</v>
      </c>
      <c r="C873" s="948" t="s">
        <v>257</v>
      </c>
      <c r="D873" s="948" t="s">
        <v>249</v>
      </c>
      <c r="E873" s="948" t="s">
        <v>288</v>
      </c>
      <c r="F873" s="952">
        <f>'Quarter 4'!E$234</f>
        <v>0</v>
      </c>
      <c r="G873" s="950" t="str">
        <f>IF('Quarter 4'!G$234=0,"",'Quarter 4'!G$234)</f>
        <v/>
      </c>
    </row>
    <row r="874" spans="1:7" x14ac:dyDescent="0.2">
      <c r="A874" s="948">
        <v>4</v>
      </c>
      <c r="B874" s="948" t="s">
        <v>303</v>
      </c>
      <c r="C874" s="948" t="s">
        <v>230</v>
      </c>
      <c r="D874" s="948" t="s">
        <v>230</v>
      </c>
      <c r="E874" s="948" t="s">
        <v>304</v>
      </c>
      <c r="F874" s="952">
        <f>'Quarter 4'!C$247</f>
        <v>0</v>
      </c>
      <c r="G874" s="950"/>
    </row>
    <row r="875" spans="1:7" x14ac:dyDescent="0.2">
      <c r="A875" s="948">
        <v>4</v>
      </c>
      <c r="B875" s="948" t="s">
        <v>305</v>
      </c>
      <c r="C875" s="948" t="s">
        <v>230</v>
      </c>
      <c r="D875" s="948" t="s">
        <v>230</v>
      </c>
      <c r="E875" s="948" t="s">
        <v>306</v>
      </c>
      <c r="F875" s="952">
        <f>'Quarter 4'!C$254</f>
        <v>0</v>
      </c>
      <c r="G875" s="950" t="str">
        <f>IF('Quarter 4'!G$254=0,"",'Quarter 4'!G$254)</f>
        <v/>
      </c>
    </row>
    <row r="876" spans="1:7" x14ac:dyDescent="0.2">
      <c r="A876" s="948">
        <v>4</v>
      </c>
      <c r="B876" s="948" t="s">
        <v>305</v>
      </c>
      <c r="C876" s="948" t="s">
        <v>230</v>
      </c>
      <c r="D876" s="948" t="s">
        <v>230</v>
      </c>
      <c r="E876" s="948" t="s">
        <v>307</v>
      </c>
      <c r="F876" s="952">
        <f>'Quarter 4'!C$255</f>
        <v>0</v>
      </c>
      <c r="G876" s="950" t="str">
        <f>IF('Quarter 4'!G$255=0,"",'Quarter 4'!G$255)</f>
        <v/>
      </c>
    </row>
    <row r="877" spans="1:7" x14ac:dyDescent="0.2">
      <c r="A877" s="948">
        <v>4</v>
      </c>
      <c r="B877" s="948" t="s">
        <v>305</v>
      </c>
      <c r="C877" s="948" t="s">
        <v>230</v>
      </c>
      <c r="D877" s="948" t="s">
        <v>230</v>
      </c>
      <c r="E877" s="948" t="s">
        <v>308</v>
      </c>
      <c r="F877" s="952">
        <f>'Quarter 4'!C$256</f>
        <v>0</v>
      </c>
      <c r="G877" s="950"/>
    </row>
  </sheetData>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NHSD Portfolio Excel Document (8 years)" ma:contentTypeID="0x010100CE61D9DC7AFC6844B595FD0A55B75DF702006ADAA4EF844CE149BC17F50FF66E658F" ma:contentTypeVersion="302" ma:contentTypeDescription="" ma:contentTypeScope="" ma:versionID="153344908d6ef6f185ab6b1d7b15044c">
  <xsd:schema xmlns:xsd="http://www.w3.org/2001/XMLSchema" xmlns:xs="http://www.w3.org/2001/XMLSchema" xmlns:p="http://schemas.microsoft.com/office/2006/metadata/properties" xmlns:ns1="http://schemas.microsoft.com/sharepoint/v3" xmlns:ns2="5668c8bc-6c30-45e9-80ca-5109d4270dfd" xmlns:ns3="9e37be83-bb97-4972-8574-4eba9dc7e327" targetNamespace="http://schemas.microsoft.com/office/2006/metadata/properties" ma:root="true" ma:fieldsID="95bfb10ca250e38d3bcf2f40d9a2268c" ns1:_="" ns2:_="" ns3:_="">
    <xsd:import namespace="http://schemas.microsoft.com/sharepoint/v3"/>
    <xsd:import namespace="5668c8bc-6c30-45e9-80ca-5109d4270dfd"/>
    <xsd:import namespace="9e37be83-bb97-4972-8574-4eba9dc7e327"/>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ma:readOnly="fals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format="Dropdown" ma:internalName="InformationStatus" ma:readOnly="false">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8a8266-729f-46a4-b5a4-e84822af2989}" ma:internalName="TaxCatchAll" ma:showField="CatchAllData" ma:web="9e37be83-bb97-4972-8574-4eba9dc7e327">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8a8266-729f-46a4-b5a4-e84822af2989}" ma:internalName="TaxCatchAllLabel" ma:readOnly="true" ma:showField="CatchAllDataLabel" ma:web="9e37be83-bb97-4972-8574-4eba9dc7e327">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ma:readOnly="false">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ma:readOnly="false">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37be83-bb97-4972-8574-4eba9dc7e327"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0296285BCC9618408B72CD839A8C2E33" ma:contentTypeVersion="6" ma:contentTypeDescription="Create a new document." ma:contentTypeScope="" ma:versionID="626290e30777ac0052964762ca412dde">
  <xsd:schema xmlns:xsd="http://www.w3.org/2001/XMLSchema" xmlns:xs="http://www.w3.org/2001/XMLSchema" xmlns:p="http://schemas.microsoft.com/office/2006/metadata/properties" xmlns:ns2="639c30d1-9da3-478d-9283-3c828138270d" xmlns:ns3="05056eae-ecbd-45aa-a517-9593e7e35360" targetNamespace="http://schemas.microsoft.com/office/2006/metadata/properties" ma:root="true" ma:fieldsID="e89d41cea0f5f8d1882bf8d965ef606f" ns2:_="" ns3:_="">
    <xsd:import namespace="639c30d1-9da3-478d-9283-3c828138270d"/>
    <xsd:import namespace="05056eae-ecbd-45aa-a517-9593e7e3536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056eae-ecbd-45aa-a517-9593e7e353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SDNSCSPT-815425601-598</_dlc_DocId>
    <_dlc_DocIdUrl xmlns="639c30d1-9da3-478d-9283-3c828138270d">
      <Url>https://nsomerset.sharepoint.com/sites/spt/_layouts/15/DocIdRedir.aspx?ID=SDNSCSPT-815425601-598</Url>
      <Description>SDNSCSPT-815425601-598</Description>
    </_dlc_DocIdUrl>
  </documentManagement>
</p:properties>
</file>

<file path=customXml/itemProps1.xml><?xml version="1.0" encoding="utf-8"?>
<ds:datastoreItem xmlns:ds="http://schemas.openxmlformats.org/officeDocument/2006/customXml" ds:itemID="{C032CB11-FB4F-4D83-A861-989471744D3D}">
  <ds:schemaRefs>
    <ds:schemaRef ds:uri="http://schemas.microsoft.com/sharepoint/v3/contenttype/forms"/>
  </ds:schemaRefs>
</ds:datastoreItem>
</file>

<file path=customXml/itemProps2.xml><?xml version="1.0" encoding="utf-8"?>
<ds:datastoreItem xmlns:ds="http://schemas.openxmlformats.org/officeDocument/2006/customXml" ds:itemID="{0789AE92-9015-45E0-B346-EEB1AE37195D}">
  <ds:schemaRefs>
    <ds:schemaRef ds:uri="office.server.policy"/>
  </ds:schemaRefs>
</ds:datastoreItem>
</file>

<file path=customXml/itemProps3.xml><?xml version="1.0" encoding="utf-8"?>
<ds:datastoreItem xmlns:ds="http://schemas.openxmlformats.org/officeDocument/2006/customXml" ds:itemID="{EF7A575E-DC95-47AD-B565-6E996D6F3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9e37be83-bb97-4972-8574-4eba9dc7e3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A69CF0C-0E5B-417E-8556-FFB1B0CF95A8}"/>
</file>

<file path=customXml/itemProps5.xml><?xml version="1.0" encoding="utf-8"?>
<ds:datastoreItem xmlns:ds="http://schemas.openxmlformats.org/officeDocument/2006/customXml" ds:itemID="{2DC55F73-3F6E-4A35-83D6-9CB332BB1F7B}"/>
</file>

<file path=customXml/itemProps6.xml><?xml version="1.0" encoding="utf-8"?>
<ds:datastoreItem xmlns:ds="http://schemas.openxmlformats.org/officeDocument/2006/customXml" ds:itemID="{5F63414C-5C2B-4FBF-9AA8-A750B1E8F84F}">
  <ds:schemaRefs>
    <ds:schemaRef ds:uri="http://schemas.microsoft.com/office/2006/metadata/properties"/>
    <ds:schemaRef ds:uri="http://www.w3.org/XML/1998/namespace"/>
    <ds:schemaRef ds:uri="http://schemas.microsoft.com/sharepoint/v3"/>
    <ds:schemaRef ds:uri="http://purl.org/dc/terms/"/>
    <ds:schemaRef ds:uri="http://schemas.openxmlformats.org/package/2006/metadata/core-properties"/>
    <ds:schemaRef ds:uri="http://schemas.microsoft.com/office/2006/documentManagement/types"/>
    <ds:schemaRef ds:uri="5668c8bc-6c30-45e9-80ca-5109d4270dfd"/>
    <ds:schemaRef ds:uri="9e37be83-bb97-4972-8574-4eba9dc7e327"/>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Revision History</vt:lpstr>
      <vt:lpstr>Quarter 1</vt:lpstr>
      <vt:lpstr>Quarter 2</vt:lpstr>
      <vt:lpstr>Quarter 3</vt:lpstr>
      <vt:lpstr>Quarter 4</vt:lpstr>
      <vt:lpstr>Summary</vt:lpstr>
      <vt:lpstr>Definitions</vt:lpstr>
      <vt:lpstr>backsheet</vt:lpstr>
      <vt:lpstr>'Quarter 1'!Print_Area</vt:lpstr>
      <vt:lpstr>'Quarter 2'!Print_Area</vt:lpstr>
      <vt:lpstr>'Quarter 3'!Print_Area</vt:lpstr>
      <vt:lpstr>'Quarter 4'!Print_Area</vt:lpstr>
      <vt:lpstr>Q1Totals</vt:lpstr>
      <vt:lpstr>Q2Totals</vt:lpstr>
      <vt:lpstr>Q3Totals</vt:lpstr>
      <vt:lpstr>Q4Totals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Fiona Dixon</cp:lastModifiedBy>
  <cp:lastPrinted>2018-05-23T11:13:24Z</cp:lastPrinted>
  <dcterms:created xsi:type="dcterms:W3CDTF">2003-08-01T14:12:13Z</dcterms:created>
  <dcterms:modified xsi:type="dcterms:W3CDTF">2021-04-21T08:19:43Z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0x0101000296285BCC9618408B72CD839A8C2E33</vt:lpwstr>
  </property>
  <property fmtid="{D5CDD505-2E9C-101B-9397-08002B2CF9AE}" pid="3" name="_dlc_DocIdItemGuid">
    <vt:lpwstr>ade980d4-d502-469b-8fe5-c3490a3ceb0e</vt:lpwstr>
  </property>
  <property fmtid="{D5CDD505-2E9C-101B-9397-08002B2CF9AE}" pid="4" name="_dlc_policyId">
    <vt:lpwstr>0x010100CE61D9DC7AFC6844B595FD0A55B75DF7|-2054357789</vt:lpwstr>
  </property>
  <property fmtid="{D5CDD505-2E9C-101B-9397-08002B2CF9AE}" pid="5"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6" name="InformationType">
    <vt:lpwstr>5;#Document|6113f30c-7b54-4978-b917-a373efb61b62</vt:lpwstr>
  </property>
  <property fmtid="{D5CDD505-2E9C-101B-9397-08002B2CF9AE}" pid="7" name="PortfolioCode">
    <vt:lpwstr/>
  </property>
  <property fmtid="{D5CDD505-2E9C-101B-9397-08002B2CF9AE}" pid="8" name="Generator">
    <vt:lpwstr>NPOI</vt:lpwstr>
  </property>
  <property fmtid="{D5CDD505-2E9C-101B-9397-08002B2CF9AE}" pid="9" name="Generator Version">
    <vt:lpwstr>2.3.0</vt:lpwstr>
  </property>
</Properties>
</file>