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nvServ\WG_TCSCE NEW\H&amp;T Delivery Services\PROJECTS\TD 426 Road Markings Maintenance 19-20\4 - Project Data\1. Works Information\20190814 BoQ\"/>
    </mc:Choice>
  </mc:AlternateContent>
  <bookViews>
    <workbookView xWindow="0" yWindow="0" windowWidth="20490" windowHeight="7620"/>
  </bookViews>
  <sheets>
    <sheet name="Summary" sheetId="1" r:id="rId1"/>
    <sheet name="Manchester Rd " sheetId="2" r:id="rId2"/>
    <sheet name="Fleming Way" sheetId="3" r:id="rId3"/>
    <sheet name="Bath Road " sheetId="4" r:id="rId4"/>
    <sheet name="North Star" sheetId="5" r:id="rId5"/>
    <sheet name="Chapel St " sheetId="6" r:id="rId6"/>
    <sheet name="Paddington Drive" sheetId="7" r:id="rId7"/>
    <sheet name="Wootton Bassett Rd" sheetId="8" r:id="rId8"/>
    <sheet name="Croft Rd" sheetId="9" r:id="rId9"/>
    <sheet name="Eastcott Hill &amp; Rd 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0" l="1"/>
  <c r="G32" i="9"/>
  <c r="G28" i="8"/>
  <c r="G23" i="7"/>
  <c r="G25" i="6"/>
  <c r="G22" i="5"/>
  <c r="G26" i="4"/>
  <c r="G24" i="3"/>
  <c r="G29" i="2"/>
  <c r="D16" i="1" l="1"/>
  <c r="D19" i="10" l="1"/>
  <c r="C19" i="10"/>
  <c r="D18" i="10"/>
  <c r="C18" i="10"/>
  <c r="D17" i="10"/>
  <c r="C17" i="10"/>
  <c r="D16" i="10"/>
  <c r="C16" i="10"/>
  <c r="D15" i="10"/>
  <c r="G15" i="10" s="1"/>
  <c r="G14" i="10"/>
  <c r="D13" i="10"/>
  <c r="G13" i="10" s="1"/>
  <c r="C13" i="10"/>
  <c r="D12" i="10"/>
  <c r="C12" i="10"/>
  <c r="D11" i="10"/>
  <c r="C11" i="10"/>
  <c r="D10" i="10"/>
  <c r="C10" i="10"/>
  <c r="D26" i="9"/>
  <c r="C26" i="9"/>
  <c r="D25" i="9"/>
  <c r="C25" i="9"/>
  <c r="D24" i="9"/>
  <c r="C24" i="9"/>
  <c r="D23" i="9"/>
  <c r="C23" i="9"/>
  <c r="D22" i="9"/>
  <c r="G22" i="9" s="1"/>
  <c r="D21" i="9"/>
  <c r="G21" i="9" s="1"/>
  <c r="D20" i="9"/>
  <c r="C20" i="9"/>
  <c r="D19" i="9"/>
  <c r="C19" i="9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G12" i="8" s="1"/>
  <c r="D11" i="8"/>
  <c r="C11" i="8"/>
  <c r="G11" i="8" s="1"/>
  <c r="D10" i="8"/>
  <c r="C10" i="8"/>
  <c r="D17" i="7"/>
  <c r="C17" i="7"/>
  <c r="D16" i="7"/>
  <c r="C16" i="7"/>
  <c r="D15" i="7"/>
  <c r="C15" i="7"/>
  <c r="D14" i="7"/>
  <c r="C14" i="7"/>
  <c r="D13" i="7"/>
  <c r="C13" i="7"/>
  <c r="D12" i="7"/>
  <c r="G12" i="7" s="1"/>
  <c r="D11" i="7"/>
  <c r="C11" i="7"/>
  <c r="D10" i="7"/>
  <c r="C10" i="7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20" i="4"/>
  <c r="C20" i="4"/>
  <c r="D19" i="4"/>
  <c r="C19" i="4"/>
  <c r="D18" i="4"/>
  <c r="C18" i="4"/>
  <c r="D17" i="4"/>
  <c r="C17" i="4"/>
  <c r="D16" i="4"/>
  <c r="C16" i="4"/>
  <c r="D15" i="4"/>
  <c r="G15" i="4" s="1"/>
  <c r="D14" i="4"/>
  <c r="C14" i="4"/>
  <c r="D13" i="4"/>
  <c r="C13" i="4"/>
  <c r="G13" i="4" s="1"/>
  <c r="D12" i="4"/>
  <c r="C12" i="4"/>
  <c r="D11" i="4"/>
  <c r="C11" i="4"/>
  <c r="D10" i="4"/>
  <c r="C10" i="4"/>
  <c r="C10" i="3"/>
  <c r="D10" i="3"/>
  <c r="G10" i="3" s="1"/>
  <c r="C11" i="3"/>
  <c r="D11" i="3"/>
  <c r="G11" i="3" s="1"/>
  <c r="C12" i="3"/>
  <c r="D12" i="3"/>
  <c r="G12" i="3" s="1"/>
  <c r="C13" i="3"/>
  <c r="D13" i="3"/>
  <c r="G13" i="3" s="1"/>
  <c r="C14" i="3"/>
  <c r="D14" i="3"/>
  <c r="G14" i="3" s="1"/>
  <c r="C15" i="3"/>
  <c r="D15" i="3"/>
  <c r="G15" i="3" s="1"/>
  <c r="C16" i="3"/>
  <c r="D16" i="3"/>
  <c r="G16" i="3" s="1"/>
  <c r="C17" i="3"/>
  <c r="D17" i="3"/>
  <c r="G17" i="3" s="1"/>
  <c r="C18" i="3"/>
  <c r="D18" i="3"/>
  <c r="G18" i="3" s="1"/>
  <c r="C21" i="3"/>
  <c r="E21" i="3" s="1"/>
  <c r="D21" i="3"/>
  <c r="G21" i="3"/>
  <c r="G22" i="3"/>
  <c r="D24" i="2"/>
  <c r="C24" i="2"/>
  <c r="D23" i="2"/>
  <c r="C23" i="2"/>
  <c r="D22" i="2"/>
  <c r="G22" i="2" s="1"/>
  <c r="G21" i="2"/>
  <c r="D21" i="2"/>
  <c r="D20" i="2"/>
  <c r="G20" i="2" s="1"/>
  <c r="C20" i="2"/>
  <c r="D19" i="2"/>
  <c r="G19" i="2" s="1"/>
  <c r="D18" i="2"/>
  <c r="G18" i="2" s="1"/>
  <c r="C18" i="2"/>
  <c r="D17" i="2"/>
  <c r="G17" i="2" s="1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G28" i="2"/>
  <c r="G27" i="2"/>
  <c r="D27" i="2"/>
  <c r="C27" i="2"/>
  <c r="E27" i="2" s="1"/>
  <c r="G26" i="2"/>
  <c r="G16" i="10" l="1"/>
  <c r="G18" i="10"/>
  <c r="G11" i="10"/>
  <c r="G10" i="10"/>
  <c r="G12" i="10"/>
  <c r="G17" i="10"/>
  <c r="G19" i="10"/>
  <c r="G10" i="9"/>
  <c r="G11" i="9"/>
  <c r="G13" i="9"/>
  <c r="G15" i="9"/>
  <c r="G17" i="9"/>
  <c r="G19" i="9"/>
  <c r="G23" i="9"/>
  <c r="G25" i="9"/>
  <c r="G12" i="9"/>
  <c r="G14" i="9"/>
  <c r="G16" i="9"/>
  <c r="G18" i="9"/>
  <c r="G20" i="9"/>
  <c r="G24" i="9"/>
  <c r="G26" i="9"/>
  <c r="G10" i="8"/>
  <c r="G13" i="8"/>
  <c r="G15" i="8"/>
  <c r="G17" i="8"/>
  <c r="G19" i="8"/>
  <c r="G21" i="8"/>
  <c r="G14" i="8"/>
  <c r="G16" i="8"/>
  <c r="G18" i="8"/>
  <c r="G20" i="8"/>
  <c r="G22" i="8"/>
  <c r="G11" i="7"/>
  <c r="G10" i="7"/>
  <c r="G14" i="7"/>
  <c r="G16" i="7"/>
  <c r="G13" i="7"/>
  <c r="G15" i="7"/>
  <c r="G17" i="7"/>
  <c r="G10" i="6"/>
  <c r="G12" i="6"/>
  <c r="G14" i="6"/>
  <c r="G16" i="6"/>
  <c r="G18" i="6"/>
  <c r="G11" i="6"/>
  <c r="G13" i="6"/>
  <c r="G15" i="6"/>
  <c r="G17" i="6"/>
  <c r="G19" i="6"/>
  <c r="G11" i="5"/>
  <c r="G13" i="5"/>
  <c r="G15" i="5"/>
  <c r="G10" i="5"/>
  <c r="G12" i="5"/>
  <c r="G14" i="5"/>
  <c r="G16" i="5"/>
  <c r="G14" i="4"/>
  <c r="G11" i="4"/>
  <c r="G17" i="4"/>
  <c r="G19" i="4"/>
  <c r="G10" i="4"/>
  <c r="G12" i="4"/>
  <c r="G16" i="4"/>
  <c r="G18" i="4"/>
  <c r="G20" i="4"/>
  <c r="G10" i="2"/>
  <c r="G12" i="2"/>
  <c r="G14" i="2"/>
  <c r="G16" i="2"/>
  <c r="G23" i="2"/>
  <c r="G11" i="2"/>
  <c r="G13" i="2"/>
  <c r="G15" i="2"/>
  <c r="G24" i="2"/>
  <c r="G24" i="10"/>
  <c r="D24" i="10"/>
  <c r="C24" i="10"/>
  <c r="E24" i="10" s="1"/>
  <c r="G23" i="10"/>
  <c r="G22" i="10"/>
  <c r="D22" i="10"/>
  <c r="C22" i="10"/>
  <c r="E22" i="10" s="1"/>
  <c r="G21" i="10"/>
  <c r="G20" i="10"/>
  <c r="D20" i="10"/>
  <c r="C20" i="10"/>
  <c r="E20" i="10" s="1"/>
  <c r="G31" i="9"/>
  <c r="D31" i="9"/>
  <c r="C31" i="9"/>
  <c r="E31" i="9" s="1"/>
  <c r="G30" i="9"/>
  <c r="G29" i="9"/>
  <c r="D29" i="9"/>
  <c r="C29" i="9"/>
  <c r="E29" i="9" s="1"/>
  <c r="G28" i="9"/>
  <c r="G27" i="9"/>
  <c r="D27" i="9"/>
  <c r="C27" i="9"/>
  <c r="E27" i="9" s="1"/>
  <c r="G27" i="8"/>
  <c r="D27" i="8"/>
  <c r="C27" i="8"/>
  <c r="E27" i="8" s="1"/>
  <c r="G26" i="8"/>
  <c r="G25" i="8"/>
  <c r="D25" i="8"/>
  <c r="C25" i="8"/>
  <c r="E25" i="8" s="1"/>
  <c r="G22" i="7"/>
  <c r="D22" i="7"/>
  <c r="C22" i="7"/>
  <c r="E22" i="7" s="1"/>
  <c r="G21" i="7"/>
  <c r="G20" i="7"/>
  <c r="D20" i="7"/>
  <c r="C20" i="7"/>
  <c r="E20" i="7" s="1"/>
  <c r="G19" i="7"/>
  <c r="G24" i="6"/>
  <c r="D24" i="6"/>
  <c r="C24" i="6"/>
  <c r="E24" i="6" s="1"/>
  <c r="G23" i="6"/>
  <c r="G22" i="6"/>
  <c r="D22" i="6"/>
  <c r="C22" i="6"/>
  <c r="E22" i="6" s="1"/>
  <c r="G20" i="6"/>
  <c r="D20" i="6"/>
  <c r="C20" i="6"/>
  <c r="E20" i="6" s="1"/>
  <c r="G24" i="8" l="1"/>
  <c r="G20" i="5" l="1"/>
  <c r="G21" i="5"/>
  <c r="D21" i="5"/>
  <c r="C21" i="5"/>
  <c r="E21" i="5" s="1"/>
  <c r="G19" i="5"/>
  <c r="D19" i="5"/>
  <c r="C19" i="5"/>
  <c r="E19" i="5" s="1"/>
  <c r="G17" i="5"/>
  <c r="D17" i="5"/>
  <c r="C17" i="5"/>
  <c r="E17" i="5" s="1"/>
  <c r="G25" i="4"/>
  <c r="D25" i="4"/>
  <c r="C25" i="4"/>
  <c r="E25" i="4" s="1"/>
  <c r="G24" i="4"/>
  <c r="G23" i="4"/>
  <c r="D23" i="4"/>
  <c r="C23" i="4"/>
  <c r="E23" i="4" s="1"/>
  <c r="G22" i="4"/>
  <c r="G21" i="4"/>
  <c r="D21" i="4"/>
  <c r="C21" i="4"/>
  <c r="E21" i="4" s="1"/>
  <c r="G23" i="3"/>
  <c r="D23" i="3"/>
  <c r="C23" i="3"/>
  <c r="E23" i="3" s="1"/>
  <c r="G25" i="2" l="1"/>
  <c r="D20" i="1" s="1"/>
  <c r="D25" i="2"/>
  <c r="C25" i="2"/>
  <c r="E25" i="2" s="1"/>
</calcChain>
</file>

<file path=xl/sharedStrings.xml><?xml version="1.0" encoding="utf-8"?>
<sst xmlns="http://schemas.openxmlformats.org/spreadsheetml/2006/main" count="465" uniqueCount="167">
  <si>
    <t>Item No</t>
  </si>
  <si>
    <t>Description</t>
  </si>
  <si>
    <t>SUBTOTAL</t>
  </si>
  <si>
    <t>Unit</t>
  </si>
  <si>
    <t>Rate £</t>
  </si>
  <si>
    <t>Quantity</t>
  </si>
  <si>
    <t>TOTAL</t>
  </si>
  <si>
    <t>Amount</t>
  </si>
  <si>
    <t xml:space="preserve">Road Markings Maintenance 2019 - Lining </t>
  </si>
  <si>
    <t>Officer</t>
  </si>
  <si>
    <t>Date</t>
  </si>
  <si>
    <t>Location</t>
  </si>
  <si>
    <t xml:space="preserve">Manchester Road - Corporation St to County Road </t>
  </si>
  <si>
    <t>Prepared by:</t>
  </si>
  <si>
    <t>Works Type:</t>
  </si>
  <si>
    <t>Contract</t>
  </si>
  <si>
    <t>Order Number</t>
  </si>
  <si>
    <t>TASK No</t>
  </si>
  <si>
    <t>12.160.005</t>
  </si>
  <si>
    <t>339.8</t>
  </si>
  <si>
    <t>12.145.015</t>
  </si>
  <si>
    <t>304</t>
  </si>
  <si>
    <t>12.160.015</t>
  </si>
  <si>
    <t>87</t>
  </si>
  <si>
    <t>12.145.025</t>
  </si>
  <si>
    <t>11.5</t>
  </si>
  <si>
    <t>12.245.005</t>
  </si>
  <si>
    <t>68</t>
  </si>
  <si>
    <t>12.165.010</t>
  </si>
  <si>
    <t>12</t>
  </si>
  <si>
    <t>12.150.005</t>
  </si>
  <si>
    <t>12.145.005</t>
  </si>
  <si>
    <t>2300</t>
  </si>
  <si>
    <t>12.160.003</t>
  </si>
  <si>
    <t>17</t>
  </si>
  <si>
    <t>01.520.015</t>
  </si>
  <si>
    <t>6</t>
  </si>
  <si>
    <t>01.525.015</t>
  </si>
  <si>
    <t xml:space="preserve">Lining </t>
  </si>
  <si>
    <t xml:space="preserve">Overnight working uplift (between hours of 20:00 - 06:00) </t>
  </si>
  <si>
    <t>Sum</t>
  </si>
  <si>
    <t>1</t>
  </si>
  <si>
    <t xml:space="preserve">Fleming Way - Magic Roundabout to Spring Gardens </t>
  </si>
  <si>
    <t>12.170.010</t>
  </si>
  <si>
    <t>11</t>
  </si>
  <si>
    <t>12.170.020</t>
  </si>
  <si>
    <t>4</t>
  </si>
  <si>
    <t>12.175.030</t>
  </si>
  <si>
    <t>42</t>
  </si>
  <si>
    <t>67</t>
  </si>
  <si>
    <t>12.145.030</t>
  </si>
  <si>
    <t>500</t>
  </si>
  <si>
    <t>01.500.006</t>
  </si>
  <si>
    <t>01.505.006</t>
  </si>
  <si>
    <t>40</t>
  </si>
  <si>
    <t xml:space="preserve">Offpeak working uplift (between hours of 09:30 - 15:30) </t>
  </si>
  <si>
    <r>
      <t>Manchester Road</t>
    </r>
    <r>
      <rPr>
        <sz val="11"/>
        <rFont val="Arial"/>
        <family val="2"/>
      </rPr>
      <t xml:space="preserve"> - </t>
    </r>
    <r>
      <rPr>
        <u/>
        <sz val="11"/>
        <rFont val="Arial"/>
        <family val="2"/>
      </rPr>
      <t>total</t>
    </r>
  </si>
  <si>
    <r>
      <t>Fleming Way</t>
    </r>
    <r>
      <rPr>
        <sz val="11"/>
        <rFont val="Arial"/>
        <family val="2"/>
      </rPr>
      <t xml:space="preserve"> - </t>
    </r>
    <r>
      <rPr>
        <u/>
        <sz val="11"/>
        <rFont val="Arial"/>
        <family val="2"/>
      </rPr>
      <t>total</t>
    </r>
  </si>
  <si>
    <t xml:space="preserve">Bath Road - Victoria Hill to Okus Road </t>
  </si>
  <si>
    <t>12.160.021</t>
  </si>
  <si>
    <t>26.4</t>
  </si>
  <si>
    <t>36</t>
  </si>
  <si>
    <t>2800</t>
  </si>
  <si>
    <t>2</t>
  </si>
  <si>
    <t>01.520.010</t>
  </si>
  <si>
    <t>7</t>
  </si>
  <si>
    <t>01.525.010</t>
  </si>
  <si>
    <t>21</t>
  </si>
  <si>
    <r>
      <t xml:space="preserve">Bath Road - </t>
    </r>
    <r>
      <rPr>
        <u/>
        <sz val="11"/>
        <rFont val="Arial"/>
        <family val="2"/>
      </rPr>
      <t>total</t>
    </r>
  </si>
  <si>
    <t>120</t>
  </si>
  <si>
    <t>164</t>
  </si>
  <si>
    <t>12.160.010</t>
  </si>
  <si>
    <t>50</t>
  </si>
  <si>
    <t>24</t>
  </si>
  <si>
    <t>Lining</t>
  </si>
  <si>
    <r>
      <t>North Star</t>
    </r>
    <r>
      <rPr>
        <sz val="11"/>
        <rFont val="Arial"/>
        <family val="2"/>
      </rPr>
      <t xml:space="preserve"> - </t>
    </r>
    <r>
      <rPr>
        <u/>
        <sz val="11"/>
        <rFont val="Arial"/>
        <family val="2"/>
      </rPr>
      <t>total</t>
    </r>
  </si>
  <si>
    <r>
      <t>Chapel St</t>
    </r>
    <r>
      <rPr>
        <sz val="11"/>
        <rFont val="Arial"/>
        <family val="2"/>
      </rPr>
      <t xml:space="preserve"> - </t>
    </r>
    <r>
      <rPr>
        <u/>
        <sz val="11"/>
        <rFont val="Arial"/>
        <family val="2"/>
      </rPr>
      <t>total</t>
    </r>
  </si>
  <si>
    <t>12.160.020</t>
  </si>
  <si>
    <t>47</t>
  </si>
  <si>
    <t>12.175.040</t>
  </si>
  <si>
    <t>18</t>
  </si>
  <si>
    <t>5</t>
  </si>
  <si>
    <t>2.8</t>
  </si>
  <si>
    <t>13</t>
  </si>
  <si>
    <t>39</t>
  </si>
  <si>
    <t xml:space="preserve">Chapel St - Roundabout and approaches </t>
  </si>
  <si>
    <t xml:space="preserve">Paddington Drive - Meads Roundabout to Sainsburys Roundabout </t>
  </si>
  <si>
    <t>340</t>
  </si>
  <si>
    <t>22</t>
  </si>
  <si>
    <t>1014</t>
  </si>
  <si>
    <t>3</t>
  </si>
  <si>
    <t>20</t>
  </si>
  <si>
    <r>
      <t>Wootton Bassett Road</t>
    </r>
    <r>
      <rPr>
        <sz val="11"/>
        <rFont val="Arial"/>
        <family val="2"/>
      </rPr>
      <t xml:space="preserve"> -</t>
    </r>
    <r>
      <rPr>
        <u/>
        <sz val="11"/>
        <rFont val="Arial"/>
        <family val="2"/>
      </rPr>
      <t xml:space="preserve"> total</t>
    </r>
  </si>
  <si>
    <r>
      <t xml:space="preserve">Paddington Drive - </t>
    </r>
    <r>
      <rPr>
        <u/>
        <sz val="11"/>
        <rFont val="Arial"/>
        <family val="2"/>
      </rPr>
      <t>total</t>
    </r>
  </si>
  <si>
    <r>
      <t>Croft Road -</t>
    </r>
    <r>
      <rPr>
        <u/>
        <sz val="11"/>
        <rFont val="Arial"/>
        <family val="2"/>
      </rPr>
      <t xml:space="preserve"> total</t>
    </r>
  </si>
  <si>
    <r>
      <t>Eastcott Hill</t>
    </r>
    <r>
      <rPr>
        <sz val="11"/>
        <rFont val="Arial"/>
        <family val="2"/>
      </rPr>
      <t xml:space="preserve"> - </t>
    </r>
    <r>
      <rPr>
        <u/>
        <sz val="11"/>
        <rFont val="Arial"/>
        <family val="2"/>
      </rPr>
      <t>total</t>
    </r>
  </si>
  <si>
    <t xml:space="preserve">Wootton Bassett Road - The Runner [pub] to the railway bridge </t>
  </si>
  <si>
    <t>12.170.015</t>
  </si>
  <si>
    <t>12.170.030</t>
  </si>
  <si>
    <t>8</t>
  </si>
  <si>
    <t xml:space="preserve">Croft Road - Newport Street to Tismeads Crescent </t>
  </si>
  <si>
    <t>718</t>
  </si>
  <si>
    <t>12.145.020</t>
  </si>
  <si>
    <t>9</t>
  </si>
  <si>
    <t>35.4</t>
  </si>
  <si>
    <t>13.3</t>
  </si>
  <si>
    <t>12.5</t>
  </si>
  <si>
    <t>12.135.005</t>
  </si>
  <si>
    <t>11.2</t>
  </si>
  <si>
    <t>3035</t>
  </si>
  <si>
    <t>60</t>
  </si>
  <si>
    <t>01.520.005</t>
  </si>
  <si>
    <t>01.525.005</t>
  </si>
  <si>
    <t xml:space="preserve">Eastcott Hill - Crombey St to Bath Road </t>
  </si>
  <si>
    <t>390</t>
  </si>
  <si>
    <t>63</t>
  </si>
  <si>
    <t>19</t>
  </si>
  <si>
    <t>Yellow thermoplastic screed with applied glass beads - continuous line 50mm wide</t>
  </si>
  <si>
    <t>Yellow thermoplastic screeded letters or numerals - 1600mm long</t>
  </si>
  <si>
    <t>12.175.010</t>
  </si>
  <si>
    <t>Yellow thermoplastic screed with applied glass beads - intermittent line 100mm wide</t>
  </si>
  <si>
    <t>48</t>
  </si>
  <si>
    <t>Yellow thermoplastic screed with applied glass beads - continuous line 200mm wide</t>
  </si>
  <si>
    <t>49</t>
  </si>
  <si>
    <t>%</t>
  </si>
  <si>
    <t>Centre lines, crossing squares, EOC</t>
  </si>
  <si>
    <t>Zig zags</t>
  </si>
  <si>
    <t>Blips, give ways</t>
  </si>
  <si>
    <t>DYLs + loading blips</t>
  </si>
  <si>
    <t>Loading bays</t>
  </si>
  <si>
    <t>Notes</t>
  </si>
  <si>
    <t>710</t>
  </si>
  <si>
    <t>40.6</t>
  </si>
  <si>
    <t>Mini Rbt Give Ways</t>
  </si>
  <si>
    <t>563</t>
  </si>
  <si>
    <t>Centre lines, zig zags, EOC + Ped Xing marks</t>
  </si>
  <si>
    <t>Hatch</t>
  </si>
  <si>
    <t>Give ways</t>
  </si>
  <si>
    <t>23.2</t>
  </si>
  <si>
    <t>Zig zag blips, stop lines</t>
  </si>
  <si>
    <t>DYLs</t>
  </si>
  <si>
    <t>14</t>
  </si>
  <si>
    <t>North Star Roundabout and approaches</t>
  </si>
  <si>
    <t>168</t>
  </si>
  <si>
    <t>684</t>
  </si>
  <si>
    <t>827</t>
  </si>
  <si>
    <t>Centre lines, hatch + EOC</t>
  </si>
  <si>
    <t>1100</t>
  </si>
  <si>
    <t>Hatch edge, warning lines and pedestrian stud marks</t>
  </si>
  <si>
    <t>300</t>
  </si>
  <si>
    <t>210</t>
  </si>
  <si>
    <t>54</t>
  </si>
  <si>
    <t>37</t>
  </si>
  <si>
    <t>Stop lines</t>
  </si>
  <si>
    <t>12.170.035</t>
  </si>
  <si>
    <t>Warning, zig-zags, zig-zag blips, EOC, centres</t>
  </si>
  <si>
    <t>DYL's and loading blips</t>
  </si>
  <si>
    <t>Yellow thermoplastic screed with applied glass beads - intermittent line 50mm wide</t>
  </si>
  <si>
    <t>Centre and EOC lines</t>
  </si>
  <si>
    <t>m</t>
  </si>
  <si>
    <t>5080</t>
  </si>
  <si>
    <t>237</t>
  </si>
  <si>
    <t>Parking bays</t>
  </si>
  <si>
    <t>Supplier</t>
  </si>
  <si>
    <t xml:space="preserve">VAT </t>
  </si>
  <si>
    <t>GRAND TOTAL</t>
  </si>
  <si>
    <t>Letter drop to residents &amp; businesses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</si>
</sst>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sz val="12"/>
      <color indexed="9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b/>
      <u/>
      <sz val="11"/>
      <color theme="1"/>
      <name val="Arial"/>
      <family val="2"/>
    </font>
    <font>
      <b/>
      <u val="singleAccounting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5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4" fontId="6" fillId="0" borderId="3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4" fontId="7" fillId="2" borderId="6" xfId="0" applyNumberFormat="1" applyFont="1" applyFill="1" applyBorder="1" applyAlignment="1" applyProtection="1">
      <alignment horizontal="right" vertical="center"/>
      <protection locked="0"/>
    </xf>
    <xf numFmtId="49" fontId="7" fillId="3" borderId="4" xfId="0" applyNumberFormat="1" applyFont="1" applyFill="1" applyBorder="1" applyAlignment="1">
      <alignment horizontal="center" vertical="center"/>
    </xf>
    <xf numFmtId="44" fontId="7" fillId="3" borderId="6" xfId="0" applyNumberFormat="1" applyFont="1" applyFill="1" applyBorder="1" applyAlignment="1" applyProtection="1">
      <alignment horizontal="right" vertical="center"/>
      <protection locked="0"/>
    </xf>
    <xf numFmtId="49" fontId="7" fillId="2" borderId="10" xfId="0" applyNumberFormat="1" applyFont="1" applyFill="1" applyBorder="1" applyAlignment="1">
      <alignment horizontal="center" vertical="center"/>
    </xf>
    <xf numFmtId="44" fontId="7" fillId="2" borderId="12" xfId="0" applyNumberFormat="1" applyFont="1" applyFill="1" applyBorder="1" applyAlignment="1" applyProtection="1">
      <alignment horizontal="right" vertical="center"/>
      <protection locked="0"/>
    </xf>
    <xf numFmtId="49" fontId="7" fillId="2" borderId="5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4" fontId="7" fillId="0" borderId="15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>
      <alignment horizontal="center" vertical="center"/>
    </xf>
    <xf numFmtId="44" fontId="7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left" vertical="center" wrapText="1"/>
    </xf>
    <xf numFmtId="44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left" vertical="center" wrapText="1"/>
    </xf>
    <xf numFmtId="44" fontId="7" fillId="0" borderId="9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</xf>
    <xf numFmtId="44" fontId="2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44" fontId="9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4" fontId="7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44" fontId="2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4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center" vertical="center"/>
      <protection locked="0"/>
    </xf>
    <xf numFmtId="4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center" wrapText="1"/>
    </xf>
    <xf numFmtId="0" fontId="10" fillId="0" borderId="0" xfId="0" applyFont="1" applyProtection="1">
      <protection locked="0"/>
    </xf>
    <xf numFmtId="49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 applyProtection="1">
      <alignment horizontal="left" wrapText="1"/>
    </xf>
    <xf numFmtId="0" fontId="7" fillId="0" borderId="11" xfId="0" applyFont="1" applyBorder="1" applyAlignment="1" applyProtection="1">
      <alignment horizontal="center"/>
      <protection locked="0"/>
    </xf>
    <xf numFmtId="4" fontId="7" fillId="0" borderId="11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left" wrapText="1"/>
    </xf>
    <xf numFmtId="0" fontId="7" fillId="0" borderId="16" xfId="0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Protection="1">
      <protection locked="0"/>
    </xf>
    <xf numFmtId="49" fontId="11" fillId="4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horizontal="left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5" fontId="7" fillId="0" borderId="0" xfId="0" applyNumberFormat="1" applyFont="1" applyBorder="1" applyAlignment="1" applyProtection="1">
      <alignment horizontal="left" vertical="center"/>
      <protection locked="0"/>
    </xf>
    <xf numFmtId="49" fontId="11" fillId="4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quotePrefix="1" applyFont="1" applyBorder="1" applyAlignment="1" applyProtection="1">
      <alignment horizontal="left" vertical="center"/>
      <protection locked="0"/>
    </xf>
    <xf numFmtId="44" fontId="9" fillId="0" borderId="0" xfId="0" quotePrefix="1" applyNumberFormat="1" applyFont="1" applyBorder="1" applyAlignment="1" applyProtection="1">
      <alignment horizontal="center" vertical="center"/>
      <protection locked="0"/>
    </xf>
    <xf numFmtId="44" fontId="12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49" fontId="11" fillId="4" borderId="0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left" vertical="center" wrapText="1"/>
    </xf>
    <xf numFmtId="44" fontId="9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49" fontId="13" fillId="0" borderId="0" xfId="0" applyNumberFormat="1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15" fontId="7" fillId="0" borderId="0" xfId="0" applyNumberFormat="1" applyFont="1" applyBorder="1" applyAlignment="1" applyProtection="1">
      <alignment horizontal="left" vertical="center" wrapText="1"/>
      <protection locked="0"/>
    </xf>
    <xf numFmtId="49" fontId="11" fillId="4" borderId="0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quotePrefix="1" applyFont="1" applyBorder="1" applyAlignment="1" applyProtection="1">
      <alignment horizontal="left" vertical="center" wrapText="1"/>
      <protection locked="0"/>
    </xf>
    <xf numFmtId="44" fontId="9" fillId="0" borderId="0" xfId="0" quotePrefix="1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4" fontId="7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44" fontId="2" fillId="0" borderId="15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 applyProtection="1">
      <alignment horizontal="center" wrapText="1"/>
      <protection locked="0"/>
    </xf>
    <xf numFmtId="4" fontId="7" fillId="0" borderId="11" xfId="0" applyNumberFormat="1" applyFont="1" applyBorder="1" applyAlignment="1" applyProtection="1">
      <alignment horizontal="center" wrapText="1"/>
      <protection locked="0"/>
    </xf>
    <xf numFmtId="49" fontId="7" fillId="0" borderId="11" xfId="0" applyNumberFormat="1" applyFont="1" applyFill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4" fontId="7" fillId="0" borderId="16" xfId="0" applyNumberFormat="1" applyFont="1" applyBorder="1" applyAlignment="1" applyProtection="1">
      <alignment horizontal="center" wrapText="1"/>
      <protection locked="0"/>
    </xf>
    <xf numFmtId="49" fontId="7" fillId="0" borderId="16" xfId="0" applyNumberFormat="1" applyFont="1" applyFill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4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4" fontId="2" fillId="0" borderId="19" xfId="0" applyNumberFormat="1" applyFont="1" applyBorder="1" applyAlignment="1" applyProtection="1">
      <alignment horizontal="right" vertical="center" wrapText="1"/>
      <protection locked="0"/>
    </xf>
    <xf numFmtId="44" fontId="12" fillId="0" borderId="0" xfId="0" applyNumberFormat="1" applyFont="1" applyAlignment="1">
      <alignment vertical="center" wrapText="1"/>
    </xf>
    <xf numFmtId="0" fontId="7" fillId="0" borderId="0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4" fontId="7" fillId="0" borderId="8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1" xfId="0" applyFont="1" applyBorder="1" applyAlignment="1">
      <alignment vertical="center" wrapText="1"/>
    </xf>
    <xf numFmtId="0" fontId="7" fillId="0" borderId="21" xfId="0" applyFont="1" applyBorder="1" applyProtection="1">
      <protection locked="0"/>
    </xf>
    <xf numFmtId="0" fontId="15" fillId="0" borderId="21" xfId="0" applyFont="1" applyBorder="1" applyAlignment="1">
      <alignment horizontal="center" vertical="center" wrapText="1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4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4" fontId="7" fillId="0" borderId="17" xfId="0" applyNumberFormat="1" applyFont="1" applyFill="1" applyBorder="1" applyAlignment="1" applyProtection="1">
      <alignment horizontal="right" wrapText="1"/>
      <protection locked="0"/>
    </xf>
    <xf numFmtId="0" fontId="7" fillId="0" borderId="21" xfId="0" applyFont="1" applyBorder="1" applyAlignment="1" applyProtection="1">
      <alignment wrapText="1"/>
      <protection locked="0"/>
    </xf>
    <xf numFmtId="44" fontId="7" fillId="0" borderId="17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wrapText="1"/>
    </xf>
    <xf numFmtId="0" fontId="16" fillId="0" borderId="8" xfId="0" applyFont="1" applyBorder="1" applyAlignment="1" applyProtection="1">
      <alignment horizontal="right" vertical="center" wrapText="1"/>
    </xf>
    <xf numFmtId="44" fontId="18" fillId="0" borderId="19" xfId="0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right" vertical="center" wrapText="1"/>
    </xf>
    <xf numFmtId="0" fontId="15" fillId="0" borderId="16" xfId="0" applyFont="1" applyFill="1" applyBorder="1" applyAlignment="1" applyProtection="1">
      <alignment horizontal="left" vertical="center" wrapText="1"/>
    </xf>
    <xf numFmtId="0" fontId="15" fillId="0" borderId="8" xfId="0" applyFont="1" applyFill="1" applyBorder="1" applyAlignment="1" applyProtection="1">
      <alignment horizontal="left" vertical="center" wrapText="1"/>
    </xf>
    <xf numFmtId="0" fontId="17" fillId="5" borderId="2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Manchester%20Road%20Quantiti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nvServ/WG_TCSCE%20NEW/H&amp;T%20Delivery%20Services/PROJECTS/TD%20426%20Road%20Markings%20Maintenance%2019-20/4%20-%20Project%20Data/1.%20Works%20Information/20190717%20BoQ/Appendix%20D%20-%20BLANK%20BOQs/8.%20Chapel%20Street%20Blank%20BoQ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Paddington%20Drive%20Quantiti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nvServ/WG_TCSCE%20NEW/H&amp;T%20Delivery%20Services/PROJECTS/TD%20426%20Road%20Markings%20Maintenance%2019-20/4%20-%20Project%20Data/1.%20Works%20Information/20190717%20BoQ/Appendix%20D%20-%20BLANK%20BOQs/9.%20Paddington%20Drive%20Blank%20BoQ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Wootton%20Bassett%20Road%20Quantiti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nvServ/WG_TCSCE%20NEW/H&amp;T%20Delivery%20Services/PROJECTS/TD%20426%20Road%20Markings%20Maintenance%2019-20/4%20-%20Project%20Data/1.%20Works%20Information/20190717%20BoQ/Appendix%20D%20-%20BLANK%20BOQs/10.%20Wootton%20Bassett%20Road%20Blank%20BoQ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Croft%20Road%20Quantiti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nvServ/WG_TCSCE%20NEW/H&amp;T%20Delivery%20Services/PROJECTS/TD%20426%20Road%20Markings%20Maintenance%2019-20/4%20-%20Project%20Data/1.%20Works%20Information/20190717%20BoQ/Appendix%20D%20-%20BLANK%20BOQs/11.%20Croft%20Road%20Blank%20BoQ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Eastcott%20Hill%20Quantiti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nvServ/WG_TCSCE%20NEW/H&amp;T%20Delivery%20Services/PROJECTS/TD%20426%20Road%20Markings%20Maintenance%2019-20/4%20-%20Project%20Data/1.%20Works%20Information/20190717%20BoQ/Appendix%20D%20-%20BLANK%20BOQs/12.%20Eastcott%20Hill%20Blank%20Bo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vServ/WG_TCSCE%20NEW/H&amp;T%20Delivery%20Services/PROJECTS/TD%20426%20Road%20Markings%20Maintenance%2019-20/4%20-%20Project%20Data/1.%20Works%20Information/20190717%20BoQ/Appendix%20D%20-%20BLANK%20BOQs/4.%20Manchester%20Rd%20Blank%20BoQ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Fleming%20Way%20Quantiti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nvServ/WG_TCSCE%20NEW/H&amp;T%20Delivery%20Services/PROJECTS/TD%20426%20Road%20Markings%20Maintenance%2019-20/4%20-%20Project%20Data/1.%20Works%20Information/20190717%20BoQ/Appendix%20D%20-%20BLANK%20BOQs/5.%20Fleming%20Way%20Blank%20BoQ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Bath%20Road%20Quantiti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nvServ/WG_TCSCE%20NEW/H&amp;T%20Delivery%20Services/PROJECTS/TD%20426%20Road%20Markings%20Maintenance%2019-20/4%20-%20Project%20Data/1.%20Works%20Information/20190717%20BoQ/Appendix%20D%20-%20BLANK%20BOQs/6.%20Bath%20Road%20Blank%20BoQ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North%20Star%20Quantiti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nvServ/WG_TCSCE%20NEW/H&amp;T%20Delivery%20Services/PROJECTS/TD%20426%20Road%20Markings%20Maintenance%2019-20/4%20-%20Project%20Data/1.%20Works%20Information/20190717%20BoQ/Appendix%20D%20-%20BLANK%20BOQs/7.%20North%20Star%20Blank%20BoQ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Chapel%20Street%20Quant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 refreshError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 refreshError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1"/>
      <sheetName val="Rates"/>
    </sheetNames>
    <sheetDataSet>
      <sheetData sheetId="0" refreshError="1"/>
      <sheetData sheetId="1">
        <row r="5">
          <cell r="B5" t="str">
            <v>01.015</v>
          </cell>
          <cell r="C5" t="str">
            <v>Temporary static Contractor's accommodation - works over 5 days</v>
          </cell>
        </row>
        <row r="6">
          <cell r="B6" t="str">
            <v>01.015.005</v>
          </cell>
          <cell r="C6" t="str">
            <v>Contractor's accommodation - Erection and establishment</v>
          </cell>
          <cell r="D6" t="str">
            <v>no</v>
          </cell>
          <cell r="E6">
            <v>200</v>
          </cell>
        </row>
        <row r="7">
          <cell r="B7" t="str">
            <v>01.015.010</v>
          </cell>
          <cell r="C7" t="str">
            <v>Contractor's accommodation - Maintenance and servicing</v>
          </cell>
          <cell r="D7" t="str">
            <v>day</v>
          </cell>
          <cell r="E7">
            <v>52</v>
          </cell>
        </row>
        <row r="8">
          <cell r="B8" t="str">
            <v>01.015.015</v>
          </cell>
          <cell r="C8" t="str">
            <v>Contractor's accommodation - Dismantling and removing from site</v>
          </cell>
          <cell r="D8" t="str">
            <v>no</v>
          </cell>
          <cell r="E8">
            <v>200</v>
          </cell>
        </row>
        <row r="9">
          <cell r="B9" t="str">
            <v/>
          </cell>
        </row>
        <row r="10">
          <cell r="B10" t="str">
            <v>01.020</v>
          </cell>
          <cell r="C10" t="str">
            <v>Temporary stores for the Contractor - works over 5 days</v>
          </cell>
        </row>
        <row r="11">
          <cell r="B11" t="str">
            <v>01.020.005</v>
          </cell>
          <cell r="C11" t="str">
            <v>Contractor's stores - Erection and establishment</v>
          </cell>
          <cell r="D11" t="str">
            <v>no</v>
          </cell>
          <cell r="E11">
            <v>180</v>
          </cell>
        </row>
        <row r="12">
          <cell r="B12" t="str">
            <v>01.020.010</v>
          </cell>
          <cell r="C12" t="str">
            <v>Contractor's stores - Maintenance and servicing</v>
          </cell>
          <cell r="D12" t="str">
            <v>day</v>
          </cell>
          <cell r="E12">
            <v>45</v>
          </cell>
        </row>
        <row r="13">
          <cell r="B13" t="str">
            <v>01.020.015</v>
          </cell>
          <cell r="C13" t="str">
            <v>Contractor's stores - Dismantling and removing from site</v>
          </cell>
          <cell r="D13" t="str">
            <v>no</v>
          </cell>
          <cell r="E13">
            <v>180</v>
          </cell>
        </row>
        <row r="14">
          <cell r="B14" t="str">
            <v/>
          </cell>
        </row>
        <row r="15">
          <cell r="B15" t="str">
            <v/>
          </cell>
          <cell r="C15" t="str">
            <v>Temporary Information Boards</v>
          </cell>
        </row>
        <row r="16">
          <cell r="B16" t="str">
            <v/>
          </cell>
        </row>
        <row r="17">
          <cell r="B17" t="str">
            <v>01.025</v>
          </cell>
          <cell r="C17" t="str">
            <v>Advanced information board not exceeding 1 square metre on 'A' frame or existing post as appendix 1/21</v>
          </cell>
        </row>
        <row r="18">
          <cell r="B18" t="str">
            <v>01.025.005</v>
          </cell>
          <cell r="C18" t="str">
            <v>Advanced information board under 1sq.m - Erection and establishment</v>
          </cell>
          <cell r="D18" t="str">
            <v>no</v>
          </cell>
          <cell r="E18">
            <v>31</v>
          </cell>
        </row>
        <row r="19">
          <cell r="B19" t="str">
            <v>01.025.010</v>
          </cell>
          <cell r="C19" t="str">
            <v>Advanced information board under 1sq.m - Maintenance and servicing</v>
          </cell>
          <cell r="D19" t="str">
            <v>day</v>
          </cell>
          <cell r="E19">
            <v>3</v>
          </cell>
        </row>
        <row r="20">
          <cell r="B20" t="str">
            <v>01.025.015</v>
          </cell>
          <cell r="C20" t="str">
            <v>Advanced information board under 1sq.m - Dismantling and removing from site</v>
          </cell>
          <cell r="D20" t="str">
            <v>no</v>
          </cell>
          <cell r="E20">
            <v>7</v>
          </cell>
        </row>
        <row r="21">
          <cell r="B21" t="str">
            <v/>
          </cell>
        </row>
        <row r="22">
          <cell r="B22" t="str">
            <v>01.030</v>
          </cell>
          <cell r="C22" t="str">
            <v>Advanced information board exceeding 1 square metre as app 1/21</v>
          </cell>
        </row>
        <row r="23">
          <cell r="B23" t="str">
            <v>01.030.005</v>
          </cell>
          <cell r="C23" t="str">
            <v>Advanced information board over 1sq.m - Erection and establishment</v>
          </cell>
          <cell r="D23" t="str">
            <v>no</v>
          </cell>
          <cell r="E23">
            <v>220</v>
          </cell>
        </row>
        <row r="24">
          <cell r="B24" t="str">
            <v>01.030.010</v>
          </cell>
          <cell r="C24" t="str">
            <v>Advanced information board over 1sq.m - Maintenance and servicing</v>
          </cell>
          <cell r="D24" t="str">
            <v>day</v>
          </cell>
          <cell r="E24">
            <v>1</v>
          </cell>
        </row>
        <row r="25">
          <cell r="B25" t="str">
            <v>01.030.015</v>
          </cell>
          <cell r="C25" t="str">
            <v>Advanced information board over 1sq.m - Dismantling and removing from site</v>
          </cell>
          <cell r="D25" t="str">
            <v>no</v>
          </cell>
          <cell r="E25">
            <v>43</v>
          </cell>
        </row>
        <row r="28">
          <cell r="C28" t="str">
            <v>Series 150  TRAFFIC MANAGEMENT</v>
          </cell>
        </row>
        <row r="30">
          <cell r="B30" t="str">
            <v/>
          </cell>
          <cell r="C30" t="str">
            <v>Lane Closures on Dual Carriageways (Not incl lamps, flashers etc)</v>
          </cell>
        </row>
        <row r="31">
          <cell r="B31" t="str">
            <v/>
          </cell>
        </row>
        <row r="32">
          <cell r="B32" t="str">
            <v>01.500</v>
          </cell>
          <cell r="C32" t="str">
            <v>Establish and remove lane closure on a road with speed limit up to and including 40mph</v>
          </cell>
        </row>
        <row r="33">
          <cell r="B33" t="str">
            <v>01.500.006</v>
          </cell>
          <cell r="C33" t="str">
            <v>Lane Closures - Lane 1 or lane 2 of a two lane dual carriageway road up to an initial length of 1,000m</v>
          </cell>
          <cell r="D33" t="str">
            <v>no</v>
          </cell>
          <cell r="E33">
            <v>225</v>
          </cell>
        </row>
        <row r="34">
          <cell r="B34" t="str">
            <v>01.500.010</v>
          </cell>
          <cell r="C34" t="str">
            <v>Lane Closures - Lane 1 of two lane dual carriageway road up to an initial length of 1,000m. Incorporating a closure of lane 2 prior to the lane 1 closure (chicane type)</v>
          </cell>
          <cell r="D34" t="str">
            <v>no</v>
          </cell>
          <cell r="E34">
            <v>325</v>
          </cell>
        </row>
        <row r="35">
          <cell r="B35" t="str">
            <v>01.500.020</v>
          </cell>
          <cell r="C35" t="str">
            <v>Lane Closures - Extra over for each additional 500m in length</v>
          </cell>
          <cell r="D35" t="str">
            <v>no</v>
          </cell>
          <cell r="E35">
            <v>50</v>
          </cell>
        </row>
        <row r="36">
          <cell r="B36" t="str">
            <v>01.500.025</v>
          </cell>
          <cell r="C36" t="str">
            <v>Lane Closures - Extra over for lamps on the initial 1000m</v>
          </cell>
          <cell r="D36" t="str">
            <v>no</v>
          </cell>
          <cell r="E36">
            <v>13</v>
          </cell>
        </row>
        <row r="37">
          <cell r="B37" t="str">
            <v>01.500.030</v>
          </cell>
          <cell r="C37" t="str">
            <v>Lane Closures - Extra over for lamps on additional 500m</v>
          </cell>
          <cell r="D37" t="str">
            <v>no</v>
          </cell>
          <cell r="E37">
            <v>7.5</v>
          </cell>
        </row>
        <row r="38">
          <cell r="B38" t="str">
            <v>01.500.035</v>
          </cell>
          <cell r="C38" t="str">
            <v>Lane Closures - Extra over for each lit sign</v>
          </cell>
          <cell r="D38" t="str">
            <v>no</v>
          </cell>
          <cell r="E38">
            <v>1.5</v>
          </cell>
        </row>
        <row r="39">
          <cell r="B39" t="str">
            <v/>
          </cell>
        </row>
        <row r="40">
          <cell r="B40" t="str">
            <v>01.505</v>
          </cell>
          <cell r="C40" t="str">
            <v>Maintain lane closure on a road with speed limit up to and including 40mph (minimum 4hrs)</v>
          </cell>
        </row>
        <row r="41">
          <cell r="B41" t="str">
            <v>01.505.006</v>
          </cell>
          <cell r="C41" t="str">
            <v>Maintain Closure - Lane 1 or lane 2 of a two lane dual carriageway road up to an initial length of 1,000m</v>
          </cell>
          <cell r="D41" t="str">
            <v>hr</v>
          </cell>
          <cell r="E41">
            <v>35</v>
          </cell>
        </row>
        <row r="42">
          <cell r="B42" t="str">
            <v>01.505.010</v>
          </cell>
          <cell r="C42" t="str">
            <v>Maintain Closure - Lane 1 of two lane dual carriageway road up to an initial length of 1,000m. Incorporating a closure of lane 2 prior to the lane 1 closure (chicane type)</v>
          </cell>
          <cell r="D42" t="str">
            <v>hr</v>
          </cell>
          <cell r="E42">
            <v>40</v>
          </cell>
        </row>
        <row r="43">
          <cell r="B43" t="str">
            <v>01.505.020</v>
          </cell>
          <cell r="C43" t="str">
            <v>Maintain Closure - Extra over for each additional 500m in length</v>
          </cell>
          <cell r="D43" t="str">
            <v>hr</v>
          </cell>
          <cell r="E43">
            <v>8</v>
          </cell>
        </row>
        <row r="44">
          <cell r="B44" t="str">
            <v>01.505.025</v>
          </cell>
          <cell r="C44" t="str">
            <v>Maintain Closure - Extra over for lamps on the initial 1,000m</v>
          </cell>
          <cell r="D44" t="str">
            <v>hr</v>
          </cell>
          <cell r="E44">
            <v>3.5</v>
          </cell>
        </row>
        <row r="45">
          <cell r="B45" t="str">
            <v>01.505.030</v>
          </cell>
          <cell r="C45" t="str">
            <v>Maintain Closure - Extra over for lamps on additional 500m</v>
          </cell>
          <cell r="D45" t="str">
            <v>hr</v>
          </cell>
          <cell r="E45">
            <v>1</v>
          </cell>
        </row>
        <row r="46">
          <cell r="B46" t="str">
            <v>01.505.035</v>
          </cell>
          <cell r="C46" t="str">
            <v>Maintain Closure - Extra over for each lit sign</v>
          </cell>
          <cell r="D46" t="str">
            <v>hr</v>
          </cell>
          <cell r="E46">
            <v>0.25</v>
          </cell>
        </row>
        <row r="47">
          <cell r="B47" t="str">
            <v/>
          </cell>
        </row>
        <row r="48">
          <cell r="B48" t="str">
            <v>01.510</v>
          </cell>
          <cell r="C48" t="str">
            <v>Establish &amp; remove lane closure on roads with speed limit over 40mph</v>
          </cell>
        </row>
        <row r="49">
          <cell r="B49" t="str">
            <v>01.510.006</v>
          </cell>
          <cell r="C49" t="str">
            <v>Lane Closures - Lane 1 or lane 2 of a two lane dual carriageway road up to an initial length of 1,000m</v>
          </cell>
          <cell r="D49" t="str">
            <v>no</v>
          </cell>
          <cell r="E49">
            <v>510</v>
          </cell>
        </row>
        <row r="50">
          <cell r="B50" t="str">
            <v>01.510.020</v>
          </cell>
          <cell r="C50" t="str">
            <v>Lane Closures - Extra over for each additional 500m in length</v>
          </cell>
          <cell r="D50" t="str">
            <v>no</v>
          </cell>
          <cell r="E50">
            <v>50</v>
          </cell>
        </row>
        <row r="51">
          <cell r="B51" t="str">
            <v>01.510.025</v>
          </cell>
          <cell r="C51" t="str">
            <v>Lane Closures - Extra over for lamps on the initial 1,000m</v>
          </cell>
          <cell r="D51" t="str">
            <v>no</v>
          </cell>
          <cell r="E51">
            <v>38</v>
          </cell>
        </row>
        <row r="52">
          <cell r="B52" t="str">
            <v>01.510.030</v>
          </cell>
          <cell r="C52" t="str">
            <v>Lane Closures - Extra over for lamps on additional 500m</v>
          </cell>
          <cell r="D52" t="str">
            <v>no</v>
          </cell>
          <cell r="E52">
            <v>33</v>
          </cell>
        </row>
        <row r="53">
          <cell r="B53" t="str">
            <v>01.510.035</v>
          </cell>
          <cell r="C53" t="str">
            <v>Lane Closures - Extra over for each lit sign</v>
          </cell>
          <cell r="D53" t="str">
            <v>no</v>
          </cell>
          <cell r="E53">
            <v>5</v>
          </cell>
        </row>
        <row r="54">
          <cell r="B54" t="str">
            <v/>
          </cell>
        </row>
        <row r="55">
          <cell r="B55" t="str">
            <v>01.515</v>
          </cell>
          <cell r="C55" t="str">
            <v>Maintain lane closure on roads with speed limit over 40mph (min 4hrs)</v>
          </cell>
        </row>
        <row r="56">
          <cell r="B56" t="str">
            <v>01.515.006</v>
          </cell>
          <cell r="C56" t="str">
            <v>Maintain Closure - Lane 1 or lane 2 of a two lane dual carriageway road up to an initial length of 1,000m</v>
          </cell>
          <cell r="D56" t="str">
            <v>hr</v>
          </cell>
          <cell r="E56">
            <v>45</v>
          </cell>
        </row>
        <row r="57">
          <cell r="B57" t="str">
            <v>01.515.020</v>
          </cell>
          <cell r="C57" t="str">
            <v>Maintain Closure - Extra over for each additional 500m in length</v>
          </cell>
          <cell r="D57" t="str">
            <v>hr</v>
          </cell>
          <cell r="E57">
            <v>8</v>
          </cell>
        </row>
        <row r="58">
          <cell r="B58" t="str">
            <v>01.515.025</v>
          </cell>
          <cell r="C58" t="str">
            <v>Maintain Closure - Extra over for lamps on the initial 1,000m</v>
          </cell>
          <cell r="D58" t="str">
            <v>hr</v>
          </cell>
          <cell r="E58">
            <v>0.6</v>
          </cell>
        </row>
        <row r="59">
          <cell r="B59" t="str">
            <v>01.515.030</v>
          </cell>
          <cell r="C59" t="str">
            <v>Maintain Closure - Extra over for lamps on additional 500m</v>
          </cell>
          <cell r="D59" t="str">
            <v>hr</v>
          </cell>
          <cell r="E59">
            <v>0.3</v>
          </cell>
        </row>
        <row r="60">
          <cell r="B60" t="str">
            <v>01.515.035</v>
          </cell>
          <cell r="C60" t="str">
            <v>Maintain Closure - Extra over for each lit sign</v>
          </cell>
          <cell r="D60" t="str">
            <v>hr</v>
          </cell>
          <cell r="E60">
            <v>0.7</v>
          </cell>
        </row>
        <row r="61">
          <cell r="B61" t="str">
            <v/>
          </cell>
        </row>
        <row r="62">
          <cell r="B62" t="str">
            <v/>
          </cell>
          <cell r="C62" t="str">
            <v>Temporary Traffic Control</v>
          </cell>
        </row>
        <row r="63">
          <cell r="B63" t="str">
            <v/>
          </cell>
        </row>
        <row r="64">
          <cell r="B64" t="str">
            <v>01.520</v>
          </cell>
          <cell r="C64" t="str">
            <v>Establish and remove on completion temporary traffic signals on 2 lane single carriageway</v>
          </cell>
        </row>
        <row r="65">
          <cell r="B65" t="str">
            <v>01.520.005</v>
          </cell>
          <cell r="C65" t="str">
            <v>Establish and remove 2-way signals on 2 lane single carriageway</v>
          </cell>
          <cell r="D65" t="str">
            <v>no</v>
          </cell>
          <cell r="E65">
            <v>64</v>
          </cell>
        </row>
        <row r="66">
          <cell r="B66" t="str">
            <v>01.520.010</v>
          </cell>
          <cell r="C66" t="str">
            <v>Establish and remove 3-way signals on 2 lane single carriageway</v>
          </cell>
          <cell r="D66" t="str">
            <v>no</v>
          </cell>
          <cell r="E66">
            <v>85</v>
          </cell>
        </row>
        <row r="67">
          <cell r="B67" t="str">
            <v>01.520.015</v>
          </cell>
          <cell r="C67" t="str">
            <v>Establish and remove 4-way signals on 2 lane single carriageway</v>
          </cell>
          <cell r="D67" t="str">
            <v>no</v>
          </cell>
          <cell r="E67">
            <v>128</v>
          </cell>
        </row>
        <row r="69">
          <cell r="B69" t="str">
            <v>01.525</v>
          </cell>
          <cell r="C69" t="str">
            <v>Maintain temporary traffic signals</v>
          </cell>
        </row>
        <row r="70">
          <cell r="B70" t="str">
            <v>01.525.005</v>
          </cell>
          <cell r="C70" t="str">
            <v>Maintain 2-way signals</v>
          </cell>
          <cell r="D70" t="str">
            <v>hr</v>
          </cell>
          <cell r="E70">
            <v>6</v>
          </cell>
        </row>
        <row r="71">
          <cell r="B71" t="str">
            <v>01.525.010</v>
          </cell>
          <cell r="C71" t="str">
            <v>Maintain 3-way signals</v>
          </cell>
          <cell r="D71" t="str">
            <v>hr</v>
          </cell>
          <cell r="E71">
            <v>7</v>
          </cell>
        </row>
        <row r="72">
          <cell r="B72" t="str">
            <v>01.525.015</v>
          </cell>
          <cell r="C72" t="str">
            <v>Maintain 4-way signals</v>
          </cell>
          <cell r="D72" t="str">
            <v>hr</v>
          </cell>
          <cell r="E72">
            <v>8</v>
          </cell>
        </row>
        <row r="73">
          <cell r="B73" t="str">
            <v/>
          </cell>
        </row>
        <row r="74">
          <cell r="B74" t="str">
            <v>01.530</v>
          </cell>
          <cell r="C74" t="str">
            <v>Establish and remove on completion, Stop / Go board on 2 lane single carriageway</v>
          </cell>
        </row>
        <row r="75">
          <cell r="B75" t="str">
            <v>01.530.005</v>
          </cell>
          <cell r="C75" t="str">
            <v>Establish and remove Stop / Go board on 2 lane single carriageway- single operative</v>
          </cell>
          <cell r="D75" t="str">
            <v>no</v>
          </cell>
          <cell r="E75">
            <v>15</v>
          </cell>
        </row>
        <row r="76">
          <cell r="B76" t="str">
            <v>01.530.010</v>
          </cell>
          <cell r="C76" t="str">
            <v>Establish and remove Stop / Go board on 2 lane single carriageway- double operative</v>
          </cell>
          <cell r="D76" t="str">
            <v>no</v>
          </cell>
          <cell r="E76">
            <v>22</v>
          </cell>
        </row>
        <row r="77">
          <cell r="B77" t="str">
            <v/>
          </cell>
        </row>
        <row r="78">
          <cell r="B78" t="str">
            <v>01.535</v>
          </cell>
          <cell r="C78" t="str">
            <v>Operate Stop / Go board on 2 lane single carriageway</v>
          </cell>
        </row>
        <row r="79">
          <cell r="B79" t="str">
            <v>01.535.005</v>
          </cell>
          <cell r="C79" t="str">
            <v>Operate Stop / Go board on 2 lane single carriageway - single operative</v>
          </cell>
          <cell r="D79" t="str">
            <v>hr</v>
          </cell>
          <cell r="E79">
            <v>25</v>
          </cell>
        </row>
        <row r="80">
          <cell r="B80" t="str">
            <v>01.535.010</v>
          </cell>
          <cell r="C80" t="str">
            <v>Operate Stop / Go board on 2 lane single carriageway - double operative</v>
          </cell>
          <cell r="D80" t="str">
            <v>hr</v>
          </cell>
          <cell r="E80">
            <v>50</v>
          </cell>
        </row>
        <row r="81">
          <cell r="B81" t="str">
            <v/>
          </cell>
        </row>
        <row r="82">
          <cell r="B82" t="str">
            <v>01.540</v>
          </cell>
          <cell r="C82" t="str">
            <v>Establish and remove on completion, road closures and diversions</v>
          </cell>
        </row>
        <row r="83">
          <cell r="B83" t="str">
            <v>01.540.005</v>
          </cell>
          <cell r="C83" t="str">
            <v>Establish and remove closures and diversions of up to 20no standard signs</v>
          </cell>
          <cell r="D83" t="str">
            <v>no</v>
          </cell>
          <cell r="E83">
            <v>107</v>
          </cell>
        </row>
        <row r="84">
          <cell r="B84" t="str">
            <v>01.540.010</v>
          </cell>
          <cell r="C84" t="str">
            <v>Establish and remove closures and diversions of between 21 - 40no standard signs</v>
          </cell>
          <cell r="D84" t="str">
            <v>no</v>
          </cell>
          <cell r="E84">
            <v>172</v>
          </cell>
        </row>
        <row r="85">
          <cell r="B85" t="str">
            <v>01.540.015</v>
          </cell>
          <cell r="C85" t="str">
            <v>Additional standard diversion sign</v>
          </cell>
          <cell r="D85" t="str">
            <v>no</v>
          </cell>
          <cell r="E85">
            <v>7</v>
          </cell>
        </row>
        <row r="86">
          <cell r="B86" t="str">
            <v/>
          </cell>
        </row>
        <row r="87">
          <cell r="B87" t="str">
            <v>01.545</v>
          </cell>
          <cell r="C87" t="str">
            <v>Maintain, road closures and diversions</v>
          </cell>
        </row>
        <row r="88">
          <cell r="B88" t="str">
            <v>01.545.005</v>
          </cell>
          <cell r="C88" t="str">
            <v>Maintain closures and diversions of up to 20no standard signs</v>
          </cell>
          <cell r="D88" t="str">
            <v>day</v>
          </cell>
          <cell r="E88">
            <v>44</v>
          </cell>
        </row>
        <row r="89">
          <cell r="B89" t="str">
            <v>01.545.010</v>
          </cell>
          <cell r="C89" t="str">
            <v>Maintain closures and diversions of between 21 - 40no standard signs</v>
          </cell>
          <cell r="D89" t="str">
            <v>day</v>
          </cell>
          <cell r="E89">
            <v>59</v>
          </cell>
        </row>
        <row r="90">
          <cell r="B90" t="str">
            <v>01.545.015</v>
          </cell>
          <cell r="C90" t="str">
            <v>Additional standard diversion sign</v>
          </cell>
          <cell r="D90" t="str">
            <v>day</v>
          </cell>
          <cell r="E90">
            <v>5</v>
          </cell>
        </row>
        <row r="91">
          <cell r="B91" t="str">
            <v>01.545.020</v>
          </cell>
          <cell r="C91" t="str">
            <v>Closures and diversions - Gate person</v>
          </cell>
          <cell r="D91" t="str">
            <v>hr</v>
          </cell>
          <cell r="E91">
            <v>25</v>
          </cell>
        </row>
        <row r="92">
          <cell r="B92" t="str">
            <v/>
          </cell>
        </row>
        <row r="93">
          <cell r="B93" t="str">
            <v>01.550</v>
          </cell>
          <cell r="C93" t="str">
            <v>Establish and remove on completion, pedestrian management to footway and single carriageway</v>
          </cell>
        </row>
        <row r="94">
          <cell r="B94" t="str">
            <v>01.550.005</v>
          </cell>
          <cell r="C94" t="str">
            <v>Establish and remove pedestrian management - Pedestrian barrier 2m long plastic interlocking panels</v>
          </cell>
          <cell r="D94" t="str">
            <v>m</v>
          </cell>
          <cell r="E94">
            <v>3</v>
          </cell>
        </row>
        <row r="95">
          <cell r="B95" t="str">
            <v>01.550.010</v>
          </cell>
          <cell r="C95" t="str">
            <v>Establish and remove pedestrian management - 750mm high cones at 3.0m or above centres</v>
          </cell>
          <cell r="D95" t="str">
            <v>no</v>
          </cell>
          <cell r="E95">
            <v>2</v>
          </cell>
        </row>
        <row r="96">
          <cell r="B96" t="str">
            <v>01.550.015</v>
          </cell>
          <cell r="C96" t="str">
            <v>Establish and remove pedestrian management - Standard temporary sign including A frame up to 1m²</v>
          </cell>
          <cell r="D96" t="str">
            <v>no</v>
          </cell>
          <cell r="E96">
            <v>5</v>
          </cell>
        </row>
        <row r="97">
          <cell r="B97" t="str">
            <v/>
          </cell>
        </row>
        <row r="98">
          <cell r="B98" t="str">
            <v>01.555</v>
          </cell>
          <cell r="C98" t="str">
            <v>Maintain pedestrian management to footway and single carriageway</v>
          </cell>
        </row>
        <row r="99">
          <cell r="B99" t="str">
            <v>01.555.005</v>
          </cell>
          <cell r="C99" t="str">
            <v>Maintain pedestrian management - Pedestrian barrier 2m long plastic interlocking panels</v>
          </cell>
          <cell r="D99" t="str">
            <v>day</v>
          </cell>
          <cell r="E99">
            <v>44</v>
          </cell>
        </row>
        <row r="100">
          <cell r="B100" t="str">
            <v>01.555.010</v>
          </cell>
          <cell r="C100" t="str">
            <v>Maintain pedestrian management - 750mm high cones at 3.0m or above centres</v>
          </cell>
          <cell r="D100" t="str">
            <v>day</v>
          </cell>
          <cell r="E100">
            <v>1</v>
          </cell>
        </row>
        <row r="101">
          <cell r="B101" t="str">
            <v>01.555.015</v>
          </cell>
          <cell r="C101" t="str">
            <v>Maintain pedestrian management - Standard temporary sign incl A frame up to 1m²</v>
          </cell>
          <cell r="D101" t="str">
            <v>day</v>
          </cell>
          <cell r="E101">
            <v>2</v>
          </cell>
        </row>
        <row r="102">
          <cell r="B102" t="str">
            <v/>
          </cell>
        </row>
        <row r="103">
          <cell r="B103" t="str">
            <v>01.560</v>
          </cell>
          <cell r="C103" t="str">
            <v>Mobile closures</v>
          </cell>
        </row>
        <row r="104">
          <cell r="B104" t="str">
            <v>01.560.005</v>
          </cell>
          <cell r="C104" t="str">
            <v>Mobile closure - Block vehicle /  impact protection vehicle  including driver (minimum 8hrs)</v>
          </cell>
          <cell r="D104" t="str">
            <v>hr</v>
          </cell>
          <cell r="E104">
            <v>75</v>
          </cell>
        </row>
        <row r="105">
          <cell r="B105" t="str">
            <v>01.560.010</v>
          </cell>
          <cell r="C105" t="str">
            <v>Mobile closure - Advanced signing vehicle incorporating sign backing board, signing, and flashing amber lanterns including driver (minimum 8hrs)</v>
          </cell>
          <cell r="D105" t="str">
            <v>hr</v>
          </cell>
          <cell r="E105">
            <v>45</v>
          </cell>
        </row>
        <row r="106">
          <cell r="B106" t="str">
            <v/>
          </cell>
        </row>
        <row r="107">
          <cell r="B107" t="str">
            <v>01.565</v>
          </cell>
          <cell r="C107" t="str">
            <v>Convoy working</v>
          </cell>
        </row>
        <row r="108">
          <cell r="B108" t="str">
            <v>01.565.005</v>
          </cell>
          <cell r="C108" t="str">
            <v>Convoy working - Single vehicle working including manually operated traffic signals (min 8hrs)</v>
          </cell>
          <cell r="D108" t="str">
            <v>hr</v>
          </cell>
          <cell r="E108">
            <v>110</v>
          </cell>
        </row>
        <row r="109">
          <cell r="B109" t="str">
            <v>01.565.010</v>
          </cell>
          <cell r="C109" t="str">
            <v>Convoy working - Additional convoy vehicle (minimum 8hrs)</v>
          </cell>
          <cell r="D109" t="str">
            <v>hr</v>
          </cell>
          <cell r="E109">
            <v>40</v>
          </cell>
        </row>
        <row r="112">
          <cell r="C112" t="str">
            <v>Series 200  SITE CLEARANCE</v>
          </cell>
        </row>
        <row r="114">
          <cell r="C114" t="str">
            <v>Take up or Down and Dispose off Site</v>
          </cell>
        </row>
        <row r="116">
          <cell r="B116" t="str">
            <v>02.005</v>
          </cell>
          <cell r="C116" t="str">
            <v>Fencing and gates - take up or down and dispose off site</v>
          </cell>
        </row>
        <row r="117">
          <cell r="B117" t="str">
            <v>02.005.005</v>
          </cell>
          <cell r="C117" t="str">
            <v>Take down and dispose off site - Panel fencing</v>
          </cell>
          <cell r="D117" t="str">
            <v>m</v>
          </cell>
          <cell r="E117">
            <v>15</v>
          </cell>
        </row>
        <row r="118">
          <cell r="B118" t="str">
            <v>02.005.010</v>
          </cell>
          <cell r="C118" t="str">
            <v>Take down and dispose off site - Close boarded fencing</v>
          </cell>
          <cell r="D118" t="str">
            <v>m</v>
          </cell>
          <cell r="E118">
            <v>16</v>
          </cell>
        </row>
        <row r="119">
          <cell r="B119" t="str">
            <v>02.005.015</v>
          </cell>
          <cell r="C119" t="str">
            <v>Take down and dispose off site - Post and rail fencing</v>
          </cell>
          <cell r="D119" t="str">
            <v>m</v>
          </cell>
          <cell r="E119">
            <v>9</v>
          </cell>
        </row>
        <row r="120">
          <cell r="B120" t="str">
            <v>02.005.020</v>
          </cell>
          <cell r="C120" t="str">
            <v>Take down and dispose off site - Post and wire fencing</v>
          </cell>
          <cell r="D120" t="str">
            <v>m</v>
          </cell>
          <cell r="E120">
            <v>6.5</v>
          </cell>
        </row>
        <row r="121">
          <cell r="B121" t="str">
            <v>02.005.025</v>
          </cell>
          <cell r="C121" t="str">
            <v>Take down and dispose off site - Chain link fencing</v>
          </cell>
          <cell r="D121" t="str">
            <v>m</v>
          </cell>
          <cell r="E121">
            <v>6.5</v>
          </cell>
        </row>
        <row r="122">
          <cell r="B122" t="str">
            <v>02.005.030</v>
          </cell>
          <cell r="C122" t="str">
            <v>Take down and dispose off site - Tubular steel fencing</v>
          </cell>
          <cell r="D122" t="str">
            <v>m</v>
          </cell>
          <cell r="E122">
            <v>7</v>
          </cell>
        </row>
        <row r="123">
          <cell r="B123" t="str">
            <v>02.005.035</v>
          </cell>
          <cell r="C123" t="str">
            <v>Take down and dispose off site - Single gate (including posts)</v>
          </cell>
          <cell r="D123" t="str">
            <v>no</v>
          </cell>
          <cell r="E123">
            <v>70</v>
          </cell>
        </row>
        <row r="124">
          <cell r="B124" t="str">
            <v>02.005.040</v>
          </cell>
          <cell r="C124" t="str">
            <v>Take down and dispose off site - Gate post</v>
          </cell>
          <cell r="D124" t="str">
            <v>no</v>
          </cell>
          <cell r="E124">
            <v>27</v>
          </cell>
        </row>
        <row r="126">
          <cell r="B126" t="str">
            <v>02.010</v>
          </cell>
          <cell r="C126" t="str">
            <v>Road Restraint Systems (Vehicle &amp; Pedestrian) - take up or down and dispose off site</v>
          </cell>
        </row>
        <row r="127">
          <cell r="B127" t="str">
            <v>02.010.005</v>
          </cell>
          <cell r="C127" t="str">
            <v>Take down and dispose off site - Take down and dispose off site - Single sided beam</v>
          </cell>
          <cell r="D127" t="str">
            <v>m</v>
          </cell>
          <cell r="E127">
            <v>4.5</v>
          </cell>
        </row>
        <row r="128">
          <cell r="B128" t="str">
            <v>02.010.010</v>
          </cell>
          <cell r="C128" t="str">
            <v>Take down and dispose off site - Double sided beam</v>
          </cell>
          <cell r="D128" t="str">
            <v>m</v>
          </cell>
          <cell r="E128">
            <v>6.5</v>
          </cell>
        </row>
        <row r="129">
          <cell r="B129" t="str">
            <v>02.010.015</v>
          </cell>
          <cell r="C129" t="str">
            <v>Take down and dispose off site - Post - driven</v>
          </cell>
          <cell r="D129" t="str">
            <v>no</v>
          </cell>
          <cell r="E129">
            <v>4</v>
          </cell>
        </row>
        <row r="130">
          <cell r="B130" t="str">
            <v>02.010.020</v>
          </cell>
          <cell r="C130" t="str">
            <v>Take down and dispose off site - Post - set in concrete foundation</v>
          </cell>
          <cell r="D130" t="str">
            <v>no</v>
          </cell>
          <cell r="E130">
            <v>12</v>
          </cell>
        </row>
        <row r="131">
          <cell r="B131" t="str">
            <v>02.010.025</v>
          </cell>
          <cell r="C131" t="str">
            <v>Take down and dispose off site - Post - surface mounted</v>
          </cell>
          <cell r="D131" t="str">
            <v>no</v>
          </cell>
          <cell r="E131">
            <v>8.5</v>
          </cell>
        </row>
        <row r="132">
          <cell r="B132" t="str">
            <v>02.010.030</v>
          </cell>
          <cell r="C132" t="str">
            <v>Take down and dispose off site - Post - socket mounted</v>
          </cell>
          <cell r="D132" t="str">
            <v>no</v>
          </cell>
          <cell r="E132">
            <v>4</v>
          </cell>
        </row>
        <row r="133">
          <cell r="B133" t="str">
            <v>02.010.035</v>
          </cell>
          <cell r="C133" t="str">
            <v>Take down and dispose off site - Post socket</v>
          </cell>
          <cell r="D133" t="str">
            <v>no</v>
          </cell>
          <cell r="E133">
            <v>27</v>
          </cell>
        </row>
        <row r="134">
          <cell r="B134" t="str">
            <v>02.010.040</v>
          </cell>
          <cell r="C134" t="str">
            <v>Take down and dispose off site - Terminal section</v>
          </cell>
          <cell r="D134" t="str">
            <v>no</v>
          </cell>
          <cell r="E134">
            <v>135</v>
          </cell>
        </row>
        <row r="135">
          <cell r="B135" t="str">
            <v>02.010.045</v>
          </cell>
          <cell r="C135" t="str">
            <v>Take down and dispose off site - Pedestrian guardrail</v>
          </cell>
          <cell r="D135" t="str">
            <v>m</v>
          </cell>
          <cell r="E135">
            <v>10</v>
          </cell>
        </row>
        <row r="137">
          <cell r="B137" t="str">
            <v>02.015</v>
          </cell>
          <cell r="C137" t="str">
            <v>Ironwork - take up or down and dispose off site</v>
          </cell>
        </row>
        <row r="138">
          <cell r="B138" t="str">
            <v>02.015.005</v>
          </cell>
          <cell r="C138" t="str">
            <v>Take down and dispose off site - Valve box cover and frame</v>
          </cell>
          <cell r="D138" t="str">
            <v>no</v>
          </cell>
          <cell r="E138">
            <v>15</v>
          </cell>
        </row>
        <row r="139">
          <cell r="B139" t="str">
            <v>02.015.010</v>
          </cell>
          <cell r="C139" t="str">
            <v>Take down and dispose off site - Gully grating and frame</v>
          </cell>
          <cell r="D139" t="str">
            <v>no</v>
          </cell>
          <cell r="E139">
            <v>18</v>
          </cell>
        </row>
        <row r="140">
          <cell r="B140" t="str">
            <v>02.015.015</v>
          </cell>
          <cell r="C140" t="str">
            <v>Take down and dispose off site - Chamber cover and frame not exceeding 0.5m²</v>
          </cell>
          <cell r="D140" t="str">
            <v>no</v>
          </cell>
          <cell r="E140">
            <v>23</v>
          </cell>
        </row>
        <row r="141">
          <cell r="B141" t="str">
            <v>02.015.020</v>
          </cell>
          <cell r="C141" t="str">
            <v>Take down and dispose off site - Chamber cover and frame exceeding 0.5m²</v>
          </cell>
          <cell r="D141" t="str">
            <v>no</v>
          </cell>
          <cell r="E141">
            <v>45</v>
          </cell>
        </row>
        <row r="143">
          <cell r="B143" t="str">
            <v>02.020</v>
          </cell>
          <cell r="C143" t="str">
            <v>Kerbs and Channels - take up or down and dispose off site</v>
          </cell>
        </row>
        <row r="144">
          <cell r="B144" t="str">
            <v>02.020.005</v>
          </cell>
          <cell r="C144" t="str">
            <v>Take down and dispose off site - Pre-cast concrete kerb and concrete backing</v>
          </cell>
          <cell r="D144" t="str">
            <v>m</v>
          </cell>
          <cell r="E144">
            <v>7.5</v>
          </cell>
        </row>
        <row r="145">
          <cell r="B145" t="str">
            <v>02.020.010</v>
          </cell>
          <cell r="C145" t="str">
            <v>Take down and dispose off site - Pre-cast concrete kerb, concrete bed and backing</v>
          </cell>
          <cell r="D145" t="str">
            <v>m</v>
          </cell>
          <cell r="E145">
            <v>9</v>
          </cell>
        </row>
        <row r="146">
          <cell r="B146" t="str">
            <v>02.020.015</v>
          </cell>
          <cell r="C146" t="str">
            <v>Take down and dispose off site - Pre-cast concrete channel</v>
          </cell>
          <cell r="D146" t="str">
            <v>m</v>
          </cell>
          <cell r="E146">
            <v>7</v>
          </cell>
        </row>
        <row r="147">
          <cell r="B147" t="str">
            <v>02.020.020</v>
          </cell>
          <cell r="C147" t="str">
            <v>Take down and dispose off site - Pre-cast concrete channel and concrete bed</v>
          </cell>
          <cell r="D147" t="str">
            <v>m</v>
          </cell>
          <cell r="E147">
            <v>8</v>
          </cell>
        </row>
        <row r="148">
          <cell r="B148" t="str">
            <v>02.020.025</v>
          </cell>
          <cell r="C148" t="str">
            <v>Take down and dispose off site - Pre-cast concrete footway edging, concrete bed and backing</v>
          </cell>
          <cell r="D148" t="str">
            <v>m</v>
          </cell>
          <cell r="E148">
            <v>5.5</v>
          </cell>
        </row>
        <row r="149">
          <cell r="B149" t="str">
            <v>02.020.030</v>
          </cell>
          <cell r="C149" t="str">
            <v>Take down and dispose off site - Pre-cast concrete combined drainage kerb and channel, bed and backing</v>
          </cell>
          <cell r="D149" t="str">
            <v>m</v>
          </cell>
          <cell r="E149">
            <v>15</v>
          </cell>
        </row>
        <row r="150">
          <cell r="B150" t="str">
            <v>02.020.035</v>
          </cell>
          <cell r="C150" t="str">
            <v>Take down and dispose off site - Natural stone kerb and concrete backing</v>
          </cell>
          <cell r="D150" t="str">
            <v>m</v>
          </cell>
          <cell r="E150">
            <v>11</v>
          </cell>
        </row>
        <row r="151">
          <cell r="B151" t="str">
            <v>02.020.040</v>
          </cell>
          <cell r="C151" t="str">
            <v>Take down and dispose off site - Natural stone kerb, concrete bed and backing</v>
          </cell>
          <cell r="D151" t="str">
            <v>m</v>
          </cell>
          <cell r="E151">
            <v>12</v>
          </cell>
        </row>
        <row r="152">
          <cell r="B152" t="str">
            <v>02.020.045</v>
          </cell>
          <cell r="C152" t="str">
            <v>Take down and dispose off site - Pre-cast concrete bus/high containment kerbs, concrete bed and backing</v>
          </cell>
          <cell r="D152" t="str">
            <v>m</v>
          </cell>
          <cell r="E152">
            <v>18</v>
          </cell>
        </row>
        <row r="154">
          <cell r="B154" t="str">
            <v>02.025</v>
          </cell>
          <cell r="C154" t="str">
            <v>Footways and paved areas - take up or down paving including sand/mortar bed and dispose off site</v>
          </cell>
        </row>
        <row r="155">
          <cell r="B155" t="str">
            <v>02.025.005</v>
          </cell>
          <cell r="C155" t="str">
            <v>Take down and dispose off site - Pre-cast concrete paving slabs</v>
          </cell>
          <cell r="D155" t="str">
            <v>m²</v>
          </cell>
          <cell r="E155">
            <v>6.5</v>
          </cell>
        </row>
        <row r="156">
          <cell r="B156" t="str">
            <v>02.025.010</v>
          </cell>
          <cell r="C156" t="str">
            <v>Take down and dispose off site - Pre-cast concrete paving blocks</v>
          </cell>
          <cell r="D156" t="str">
            <v>m²</v>
          </cell>
          <cell r="E156">
            <v>7</v>
          </cell>
        </row>
        <row r="157">
          <cell r="B157" t="str">
            <v>02.025.015</v>
          </cell>
          <cell r="C157" t="str">
            <v>Take down and dispose off site - Natural stone paving slabs</v>
          </cell>
          <cell r="D157" t="str">
            <v>m²</v>
          </cell>
          <cell r="E157">
            <v>10</v>
          </cell>
        </row>
        <row r="159">
          <cell r="B159" t="str">
            <v>02.030</v>
          </cell>
          <cell r="C159" t="str">
            <v>Traffic signs, bollards, marker posts and studs - take up or down and dispose off site</v>
          </cell>
        </row>
        <row r="160">
          <cell r="B160" t="str">
            <v>02.030.005</v>
          </cell>
          <cell r="C160" t="str">
            <v>Take down and dispose off site - Sign plate not exceeding 1m²</v>
          </cell>
          <cell r="D160" t="str">
            <v>no</v>
          </cell>
          <cell r="E160">
            <v>7.5</v>
          </cell>
        </row>
        <row r="161">
          <cell r="B161" t="str">
            <v>02.030.010</v>
          </cell>
          <cell r="C161" t="str">
            <v>Take down and dispose off site - Sign plate exceeding 1 but not exceeding 3m²</v>
          </cell>
          <cell r="D161" t="str">
            <v>no</v>
          </cell>
          <cell r="E161">
            <v>12</v>
          </cell>
        </row>
        <row r="162">
          <cell r="B162" t="str">
            <v>02.030.015</v>
          </cell>
          <cell r="C162" t="str">
            <v>Take down and dispose off site - Sign plate exceeding 3 but not exceeding 10m²</v>
          </cell>
          <cell r="D162" t="str">
            <v>no</v>
          </cell>
          <cell r="E162">
            <v>23</v>
          </cell>
        </row>
        <row r="163">
          <cell r="B163" t="str">
            <v>02.030.020</v>
          </cell>
          <cell r="C163" t="str">
            <v>Take down and dispose off site - Sign plate exceeding 10m²</v>
          </cell>
          <cell r="D163" t="str">
            <v>no</v>
          </cell>
          <cell r="E163">
            <v>45</v>
          </cell>
        </row>
        <row r="164">
          <cell r="B164" t="str">
            <v>02.030.025</v>
          </cell>
          <cell r="C164" t="str">
            <v>Take down and dispose off site - Sign post not exceeding 100mm diameter</v>
          </cell>
          <cell r="D164" t="str">
            <v>no</v>
          </cell>
          <cell r="E164">
            <v>29</v>
          </cell>
        </row>
        <row r="165">
          <cell r="B165" t="str">
            <v>02.030.030</v>
          </cell>
          <cell r="C165" t="str">
            <v>Take down and dispose off site - Sign post exceeding 100mm diameter (disconnection measured separately)</v>
          </cell>
          <cell r="D165" t="str">
            <v>no</v>
          </cell>
          <cell r="E165">
            <v>40</v>
          </cell>
        </row>
        <row r="166">
          <cell r="B166" t="str">
            <v>02.030.035</v>
          </cell>
          <cell r="C166" t="str">
            <v>Take down and dispose off site - Non-lit bollard</v>
          </cell>
          <cell r="D166" t="str">
            <v>no</v>
          </cell>
          <cell r="E166">
            <v>28</v>
          </cell>
        </row>
        <row r="167">
          <cell r="B167" t="str">
            <v>02.030.040</v>
          </cell>
          <cell r="C167" t="str">
            <v>Take down and dispose off site - Lit bollard (disconnection measured separately)</v>
          </cell>
          <cell r="D167" t="str">
            <v>no</v>
          </cell>
          <cell r="E167">
            <v>48</v>
          </cell>
        </row>
        <row r="168">
          <cell r="B168" t="str">
            <v>02.030.045</v>
          </cell>
          <cell r="C168" t="str">
            <v xml:space="preserve">Take down and dispose off site - Verge marker post </v>
          </cell>
          <cell r="D168" t="str">
            <v>no</v>
          </cell>
          <cell r="E168">
            <v>11</v>
          </cell>
        </row>
        <row r="169">
          <cell r="B169" t="str">
            <v>02.030.050</v>
          </cell>
          <cell r="C169" t="str">
            <v>Take down and dispose off site - Depressible road stud</v>
          </cell>
          <cell r="D169" t="str">
            <v>no</v>
          </cell>
          <cell r="E169">
            <v>6.5</v>
          </cell>
        </row>
        <row r="170">
          <cell r="B170" t="str">
            <v>02.030.055</v>
          </cell>
          <cell r="C170" t="str">
            <v>Take down and dispose off site - Stick on / crossing stud</v>
          </cell>
          <cell r="D170" t="str">
            <v>no</v>
          </cell>
          <cell r="E170">
            <v>2.5</v>
          </cell>
        </row>
        <row r="171">
          <cell r="B171" t="str">
            <v>02.030.060</v>
          </cell>
          <cell r="C171" t="str">
            <v>Take down and dispose off site - Wooden finger post and arms (2, 3 or 4)</v>
          </cell>
          <cell r="D171" t="str">
            <v>no</v>
          </cell>
          <cell r="E171">
            <v>33</v>
          </cell>
        </row>
        <row r="172">
          <cell r="B172" t="str">
            <v>02.030.065</v>
          </cell>
          <cell r="C172" t="str">
            <v xml:space="preserve">Take down and dispose off site - Wooden finger post arms </v>
          </cell>
          <cell r="D172" t="str">
            <v>no</v>
          </cell>
          <cell r="E172">
            <v>12</v>
          </cell>
        </row>
        <row r="173">
          <cell r="B173" t="str">
            <v>02.030.070</v>
          </cell>
          <cell r="C173" t="str">
            <v>Take down and dispose off site - Street Name plate and posts (complete unit)</v>
          </cell>
          <cell r="D173" t="str">
            <v>no</v>
          </cell>
          <cell r="E173">
            <v>17</v>
          </cell>
        </row>
        <row r="174">
          <cell r="B174" t="str">
            <v>02.030.075</v>
          </cell>
          <cell r="C174" t="str">
            <v>Take down and dispose off site - Street Name plate and backing board</v>
          </cell>
          <cell r="D174" t="str">
            <v>no</v>
          </cell>
          <cell r="E174">
            <v>12</v>
          </cell>
        </row>
        <row r="175">
          <cell r="B175" t="str">
            <v>02.030.080</v>
          </cell>
          <cell r="C175" t="str">
            <v>Take down and dispose off site - Street Name plate</v>
          </cell>
          <cell r="D175" t="str">
            <v>no</v>
          </cell>
          <cell r="E175">
            <v>12</v>
          </cell>
        </row>
        <row r="177">
          <cell r="B177" t="str">
            <v>02.035</v>
          </cell>
          <cell r="C177" t="str">
            <v>Street Furniture - take up or down and dispose off site</v>
          </cell>
        </row>
        <row r="178">
          <cell r="B178" t="str">
            <v>02.035.005</v>
          </cell>
          <cell r="C178" t="str">
            <v>Take down and dispose off site - Bench seat not exceeding 2m in length</v>
          </cell>
          <cell r="D178" t="str">
            <v>no</v>
          </cell>
          <cell r="E178">
            <v>94</v>
          </cell>
        </row>
        <row r="179">
          <cell r="B179" t="str">
            <v>02.035.010</v>
          </cell>
          <cell r="C179" t="str">
            <v>Take down and dispose off site - Free standing litter bin</v>
          </cell>
          <cell r="D179" t="str">
            <v>no</v>
          </cell>
          <cell r="E179">
            <v>49</v>
          </cell>
        </row>
        <row r="180">
          <cell r="B180" t="str">
            <v>02.035.015</v>
          </cell>
          <cell r="C180" t="str">
            <v>Take down and dispose off site - Steel 2 leg cycle parking rack</v>
          </cell>
          <cell r="D180" t="str">
            <v>no</v>
          </cell>
          <cell r="E180">
            <v>46</v>
          </cell>
        </row>
        <row r="182">
          <cell r="C182" t="str">
            <v>Take up or Down and Set Aside for Re-Use</v>
          </cell>
        </row>
        <row r="184">
          <cell r="B184" t="str">
            <v>02.040</v>
          </cell>
          <cell r="C184" t="str">
            <v>Road Restraint Systems (Vehicle &amp; Pedestrian) - take up or down and set aside for re-use</v>
          </cell>
        </row>
        <row r="185">
          <cell r="B185" t="str">
            <v>02.040.005</v>
          </cell>
          <cell r="C185" t="str">
            <v>Take down and dispose off site - Single sided beam only</v>
          </cell>
          <cell r="D185" t="str">
            <v>m</v>
          </cell>
          <cell r="E185">
            <v>4</v>
          </cell>
        </row>
        <row r="186">
          <cell r="B186" t="str">
            <v>02.040.010</v>
          </cell>
          <cell r="C186" t="str">
            <v>Take down and dispose off site - Double sided beam only</v>
          </cell>
          <cell r="D186" t="str">
            <v>m</v>
          </cell>
          <cell r="E186">
            <v>5</v>
          </cell>
        </row>
        <row r="187">
          <cell r="B187" t="str">
            <v>02.040.015</v>
          </cell>
          <cell r="C187" t="str">
            <v>Take down and dispose off site - Pedestrian guardrail</v>
          </cell>
          <cell r="D187" t="str">
            <v>m</v>
          </cell>
          <cell r="E187">
            <v>12</v>
          </cell>
        </row>
        <row r="189">
          <cell r="B189" t="str">
            <v>02.045</v>
          </cell>
          <cell r="C189" t="str">
            <v>Ironwork - take up or down and set aside for re-use</v>
          </cell>
        </row>
        <row r="190">
          <cell r="B190" t="str">
            <v>02.045.005</v>
          </cell>
          <cell r="C190" t="str">
            <v>Take down and dispose off site - Valve box cover and frame</v>
          </cell>
          <cell r="D190" t="str">
            <v>no</v>
          </cell>
          <cell r="E190">
            <v>15</v>
          </cell>
        </row>
        <row r="191">
          <cell r="B191" t="str">
            <v>02.045.010</v>
          </cell>
          <cell r="C191" t="str">
            <v>Take down and dispose off site - Gully grating and frame</v>
          </cell>
          <cell r="D191" t="str">
            <v>no</v>
          </cell>
          <cell r="E191">
            <v>18</v>
          </cell>
        </row>
        <row r="192">
          <cell r="B192" t="str">
            <v>02.045.015</v>
          </cell>
          <cell r="C192" t="str">
            <v>Take down and dispose off site - Chamber cover and frame not exceeding 0.5m²</v>
          </cell>
          <cell r="D192" t="str">
            <v>no</v>
          </cell>
          <cell r="E192">
            <v>23</v>
          </cell>
        </row>
        <row r="193">
          <cell r="B193" t="str">
            <v>02.045.020</v>
          </cell>
          <cell r="C193" t="str">
            <v>Take down and dispose off site - Chamber cover and frame exceeding 0.5m²</v>
          </cell>
          <cell r="D193" t="str">
            <v>no</v>
          </cell>
          <cell r="E193">
            <v>45</v>
          </cell>
        </row>
        <row r="195">
          <cell r="B195" t="str">
            <v>02.050</v>
          </cell>
          <cell r="C195" t="str">
            <v>Kerbs and channels - take up or down and set aside for re-use</v>
          </cell>
        </row>
        <row r="196">
          <cell r="B196" t="str">
            <v>02.050.005</v>
          </cell>
          <cell r="C196" t="str">
            <v>Take down and dispose off site - Natural stone kerb including disposal of concrete backing</v>
          </cell>
          <cell r="D196" t="str">
            <v>m</v>
          </cell>
          <cell r="E196">
            <v>11</v>
          </cell>
        </row>
        <row r="197">
          <cell r="B197" t="str">
            <v>02.050.010</v>
          </cell>
          <cell r="C197" t="str">
            <v>Take down and dispose off site - Natural stone kerb including disposal of concrete bed and backing</v>
          </cell>
          <cell r="D197" t="str">
            <v>m</v>
          </cell>
          <cell r="E197">
            <v>13</v>
          </cell>
        </row>
        <row r="199">
          <cell r="B199" t="str">
            <v>02.055</v>
          </cell>
          <cell r="C199" t="str">
            <v>Footways and paved areas - take up or down and set aside for re-use of paving including disposal of sand/mortar bed off site</v>
          </cell>
        </row>
        <row r="200">
          <cell r="B200" t="str">
            <v>02.055.005</v>
          </cell>
          <cell r="C200" t="str">
            <v>Take down and dispose off site - Pre-cast concrete paving slabs</v>
          </cell>
          <cell r="D200" t="str">
            <v>m²</v>
          </cell>
          <cell r="E200">
            <v>5.5</v>
          </cell>
        </row>
        <row r="201">
          <cell r="B201" t="str">
            <v>02.055.010</v>
          </cell>
          <cell r="C201" t="str">
            <v>Take down and dispose off site - Pre-cast concrete paving blocks</v>
          </cell>
          <cell r="D201" t="str">
            <v>m²</v>
          </cell>
          <cell r="E201">
            <v>6.5</v>
          </cell>
        </row>
        <row r="202">
          <cell r="B202" t="str">
            <v>02.055.015</v>
          </cell>
          <cell r="C202" t="str">
            <v>Take down and dispose off site - Natural stone paving slabs</v>
          </cell>
          <cell r="D202" t="str">
            <v>m²</v>
          </cell>
          <cell r="E202">
            <v>9</v>
          </cell>
        </row>
        <row r="203">
          <cell r="B203" t="str">
            <v>02.055.020</v>
          </cell>
          <cell r="C203" t="str">
            <v>Take down and dispose off site - Granite Setts</v>
          </cell>
          <cell r="D203" t="str">
            <v>m²</v>
          </cell>
          <cell r="E203">
            <v>13</v>
          </cell>
        </row>
        <row r="205">
          <cell r="B205" t="str">
            <v>02.060</v>
          </cell>
          <cell r="C205" t="str">
            <v>Traffic signs, bollards, marker posts and studs - take up or down and set aside for re-use</v>
          </cell>
        </row>
        <row r="206">
          <cell r="B206" t="str">
            <v>02.060.005</v>
          </cell>
          <cell r="C206" t="str">
            <v>Take down and dispose off site - Sign plate not exceeding 1m²</v>
          </cell>
          <cell r="D206" t="str">
            <v>no</v>
          </cell>
          <cell r="E206">
            <v>7.5</v>
          </cell>
        </row>
        <row r="207">
          <cell r="B207" t="str">
            <v>02.060.010</v>
          </cell>
          <cell r="C207" t="str">
            <v>Take down and dispose off site - Sign plate exceeding 1 but not exceeding 3m²</v>
          </cell>
          <cell r="D207" t="str">
            <v>no</v>
          </cell>
          <cell r="E207">
            <v>12</v>
          </cell>
        </row>
        <row r="208">
          <cell r="B208" t="str">
            <v>02.060.015</v>
          </cell>
          <cell r="C208" t="str">
            <v>Take down and dispose off site - Sign plate exceeding 3 but not exceeding 10m²</v>
          </cell>
          <cell r="D208" t="str">
            <v>no</v>
          </cell>
          <cell r="E208">
            <v>23</v>
          </cell>
        </row>
        <row r="209">
          <cell r="B209" t="str">
            <v>02.060.020</v>
          </cell>
          <cell r="C209" t="str">
            <v>Take down and dispose off site - Sign plate exceeding 10m²</v>
          </cell>
          <cell r="D209" t="str">
            <v>no</v>
          </cell>
          <cell r="E209">
            <v>45</v>
          </cell>
        </row>
        <row r="210">
          <cell r="B210" t="str">
            <v>02.060.025</v>
          </cell>
          <cell r="C210" t="str">
            <v>Take down and dispose off site - Sign post not exceeding 100mm diameter</v>
          </cell>
          <cell r="D210" t="str">
            <v>no</v>
          </cell>
          <cell r="E210">
            <v>18</v>
          </cell>
        </row>
        <row r="211">
          <cell r="B211" t="str">
            <v>02.060.030</v>
          </cell>
          <cell r="C211" t="str">
            <v>Take down and dispose off site - Sign post exceeding 100mm diameter (disconnection measured separately)</v>
          </cell>
          <cell r="D211" t="str">
            <v>no</v>
          </cell>
          <cell r="E211">
            <v>41</v>
          </cell>
        </row>
        <row r="212">
          <cell r="B212" t="str">
            <v>02.060.035</v>
          </cell>
          <cell r="C212" t="str">
            <v>Take down and dispose off site - Non-lit bollard</v>
          </cell>
          <cell r="D212" t="str">
            <v>no</v>
          </cell>
          <cell r="E212">
            <v>27</v>
          </cell>
        </row>
        <row r="213">
          <cell r="B213" t="str">
            <v>02.060.040</v>
          </cell>
          <cell r="C213" t="str">
            <v>Take down and dispose off site - Lit bollard (disconnection measured separately)</v>
          </cell>
          <cell r="D213" t="str">
            <v>no</v>
          </cell>
          <cell r="E213">
            <v>49</v>
          </cell>
        </row>
        <row r="214">
          <cell r="B214" t="str">
            <v>02.060.045</v>
          </cell>
          <cell r="C214" t="str">
            <v xml:space="preserve">Take down and dispose off site - Verge marker post </v>
          </cell>
          <cell r="D214" t="str">
            <v>no</v>
          </cell>
          <cell r="E214">
            <v>8.5</v>
          </cell>
        </row>
        <row r="215">
          <cell r="B215" t="str">
            <v>02.060.050</v>
          </cell>
          <cell r="C215" t="str">
            <v>Take down and dispose off site - Depressible road stud</v>
          </cell>
          <cell r="D215" t="str">
            <v>no</v>
          </cell>
          <cell r="E215">
            <v>6</v>
          </cell>
        </row>
        <row r="217">
          <cell r="B217" t="str">
            <v>02.065</v>
          </cell>
          <cell r="C217" t="str">
            <v>Street Furniture - take up or down and set aside for re-use</v>
          </cell>
        </row>
        <row r="218">
          <cell r="B218" t="str">
            <v>02.065.005</v>
          </cell>
          <cell r="C218" t="str">
            <v>Take down and dispose off site - Bench not exceeding 2m in length</v>
          </cell>
          <cell r="D218" t="str">
            <v>no</v>
          </cell>
          <cell r="E218">
            <v>48</v>
          </cell>
        </row>
        <row r="219">
          <cell r="B219" t="str">
            <v>02.065.005</v>
          </cell>
          <cell r="C219" t="str">
            <v>Take down and dispose off site - Street Name plate</v>
          </cell>
          <cell r="D219" t="str">
            <v>no</v>
          </cell>
          <cell r="E219">
            <v>7.5</v>
          </cell>
        </row>
        <row r="220">
          <cell r="B220" t="str">
            <v>02.065.010</v>
          </cell>
          <cell r="C220" t="str">
            <v>Take down and dispose off site - Free standing litter bin</v>
          </cell>
          <cell r="D220" t="str">
            <v>no</v>
          </cell>
          <cell r="E220">
            <v>46</v>
          </cell>
        </row>
        <row r="223">
          <cell r="C223" t="str">
            <v>Series 300  FENCING</v>
          </cell>
        </row>
        <row r="225">
          <cell r="C225" t="str">
            <v>Temporary Fencing</v>
          </cell>
        </row>
        <row r="227">
          <cell r="B227" t="str">
            <v>03.005</v>
          </cell>
          <cell r="C227" t="str">
            <v>Erect and remove 2m high interlocking galvanised tubular frame and welded mesh infill panels and standard base supports (Heras Fencing)</v>
          </cell>
        </row>
        <row r="228">
          <cell r="B228" t="str">
            <v>03.005.006</v>
          </cell>
          <cell r="C228" t="str">
            <v>Heras Fencing Not exceeding 25m</v>
          </cell>
          <cell r="D228" t="str">
            <v>m</v>
          </cell>
          <cell r="E228">
            <v>8</v>
          </cell>
        </row>
        <row r="229">
          <cell r="B229" t="str">
            <v>03.005.011</v>
          </cell>
          <cell r="C229" t="str">
            <v>Heras Fencing Exceeding 25m</v>
          </cell>
          <cell r="D229" t="str">
            <v>m</v>
          </cell>
          <cell r="E229">
            <v>5.5</v>
          </cell>
        </row>
        <row r="230">
          <cell r="B230" t="str">
            <v/>
          </cell>
        </row>
        <row r="231">
          <cell r="B231" t="str">
            <v>03.010</v>
          </cell>
          <cell r="C231" t="str">
            <v>Maintain 2m high interlocking galvanised tubular frame and welded mesh infill panels and standard base supports (Heras Fencing)</v>
          </cell>
        </row>
        <row r="232">
          <cell r="B232" t="str">
            <v>03.010.006</v>
          </cell>
          <cell r="C232" t="str">
            <v>Maintain Heras fence Not exceeding 25m</v>
          </cell>
          <cell r="D232" t="str">
            <v>m/day</v>
          </cell>
          <cell r="E232">
            <v>1.5</v>
          </cell>
        </row>
        <row r="233">
          <cell r="B233" t="str">
            <v>03.010.011</v>
          </cell>
          <cell r="C233" t="str">
            <v>Maintain Heras fence  Exceeding 25m</v>
          </cell>
          <cell r="D233" t="str">
            <v>m/day</v>
          </cell>
          <cell r="E233">
            <v>1</v>
          </cell>
        </row>
        <row r="234">
          <cell r="B234" t="str">
            <v/>
          </cell>
        </row>
        <row r="235">
          <cell r="B235" t="str">
            <v/>
          </cell>
          <cell r="C235" t="str">
            <v>Permanent Fencing</v>
          </cell>
        </row>
        <row r="236">
          <cell r="B236" t="str">
            <v/>
          </cell>
        </row>
        <row r="237">
          <cell r="B237" t="str">
            <v>03.015</v>
          </cell>
          <cell r="C237" t="str">
            <v>Timber post and three rail fence (HCD H15) 1.100 metres high</v>
          </cell>
        </row>
        <row r="238">
          <cell r="B238" t="str">
            <v>03.015.005</v>
          </cell>
          <cell r="C238" t="str">
            <v>Timber post and three rail fence (HCD H15) 1.100 metres high - under 50m</v>
          </cell>
          <cell r="D238" t="str">
            <v>m</v>
          </cell>
          <cell r="E238">
            <v>27</v>
          </cell>
        </row>
        <row r="239">
          <cell r="B239" t="str">
            <v>03.015.010</v>
          </cell>
          <cell r="C239" t="str">
            <v>Timber post and three rail fence (HCD H15) 1.100 metres high - over 50m</v>
          </cell>
          <cell r="D239" t="str">
            <v>m</v>
          </cell>
          <cell r="E239">
            <v>16</v>
          </cell>
        </row>
        <row r="240">
          <cell r="B240" t="str">
            <v/>
          </cell>
        </row>
        <row r="241">
          <cell r="B241" t="str">
            <v>03.020</v>
          </cell>
          <cell r="C241" t="str">
            <v>Timber post and four rail fence (HCD H3) 1.300 metres high</v>
          </cell>
        </row>
        <row r="242">
          <cell r="B242" t="str">
            <v>03.020.005</v>
          </cell>
          <cell r="C242" t="str">
            <v>Timber post and four rail fence (HCD H3) 1.300 metres high - under 50m</v>
          </cell>
          <cell r="D242" t="str">
            <v>m</v>
          </cell>
          <cell r="E242">
            <v>28</v>
          </cell>
        </row>
        <row r="243">
          <cell r="B243" t="str">
            <v>03.020.010</v>
          </cell>
          <cell r="C243" t="str">
            <v>Timber post and four rail fence (HCD H3) 1.300 metres high - over 50m</v>
          </cell>
          <cell r="D243" t="str">
            <v>m</v>
          </cell>
          <cell r="E243">
            <v>17</v>
          </cell>
        </row>
        <row r="244">
          <cell r="B244" t="str">
            <v/>
          </cell>
        </row>
        <row r="245">
          <cell r="B245" t="str">
            <v>03.025</v>
          </cell>
          <cell r="C245" t="str">
            <v>Timber close boarded fence (HCD H14) 1.800 metres high</v>
          </cell>
        </row>
        <row r="246">
          <cell r="B246" t="str">
            <v>03.025.005</v>
          </cell>
          <cell r="C246" t="str">
            <v>Timber close boarded fence (HCD H14) 1.800 metres high - under 50m</v>
          </cell>
          <cell r="D246" t="str">
            <v>m</v>
          </cell>
          <cell r="E246">
            <v>51</v>
          </cell>
        </row>
        <row r="247">
          <cell r="B247" t="str">
            <v>03.025.015</v>
          </cell>
          <cell r="C247" t="str">
            <v>Timber close boarded fence (HCD H14) 1.800 metres high - over 50m</v>
          </cell>
          <cell r="D247" t="str">
            <v>m</v>
          </cell>
          <cell r="E247">
            <v>38</v>
          </cell>
        </row>
        <row r="248">
          <cell r="B248" t="str">
            <v/>
          </cell>
        </row>
        <row r="249">
          <cell r="B249" t="str">
            <v>03.030</v>
          </cell>
          <cell r="C249" t="str">
            <v>Timber palisade fence (HCD H14) 1.800 metres high</v>
          </cell>
        </row>
        <row r="250">
          <cell r="B250" t="str">
            <v>03.030.005</v>
          </cell>
          <cell r="C250" t="str">
            <v>Timber palisade fence (HCD H14) 1.800 metres high - under 50m</v>
          </cell>
          <cell r="D250" t="str">
            <v>m</v>
          </cell>
          <cell r="E250">
            <v>41</v>
          </cell>
        </row>
        <row r="251">
          <cell r="B251" t="str">
            <v>03.030.010</v>
          </cell>
          <cell r="C251" t="str">
            <v>Timber palisade fence (HCD H14) 1.800 metres high - over 50m</v>
          </cell>
          <cell r="D251" t="str">
            <v>m</v>
          </cell>
          <cell r="E251">
            <v>31</v>
          </cell>
        </row>
        <row r="252">
          <cell r="B252" t="str">
            <v/>
          </cell>
        </row>
        <row r="253">
          <cell r="B253" t="str">
            <v>03.035</v>
          </cell>
          <cell r="C253" t="str">
            <v>Extra over post and rail, close boarded, and palisade, fencing for concrete footing</v>
          </cell>
        </row>
        <row r="254">
          <cell r="B254" t="str">
            <v>03.035.006</v>
          </cell>
          <cell r="C254" t="str">
            <v>Extra over fencing items for concrete footing to post</v>
          </cell>
          <cell r="D254" t="str">
            <v>ea</v>
          </cell>
          <cell r="E254">
            <v>12</v>
          </cell>
        </row>
        <row r="255">
          <cell r="B255" t="str">
            <v/>
          </cell>
        </row>
        <row r="256">
          <cell r="B256" t="str">
            <v>03.060</v>
          </cell>
          <cell r="C256" t="str">
            <v>Gates</v>
          </cell>
        </row>
        <row r="257">
          <cell r="B257" t="str">
            <v>03.060.005</v>
          </cell>
          <cell r="C257" t="str">
            <v>Galvanised steel single field gate (HCC H17) 3.6 metres wide including G.M.S. posts, concrete footings, and all ironmongery</v>
          </cell>
          <cell r="D257" t="str">
            <v>no</v>
          </cell>
          <cell r="E257">
            <v>405</v>
          </cell>
        </row>
        <row r="258">
          <cell r="B258" t="str">
            <v>03.060.010</v>
          </cell>
          <cell r="C258" t="str">
            <v>Timber field gate 3.6 metres wide including timber posts, concrete footings, and all ironmongery</v>
          </cell>
          <cell r="D258" t="str">
            <v>no</v>
          </cell>
          <cell r="E258">
            <v>450</v>
          </cell>
        </row>
        <row r="259">
          <cell r="B259" t="str">
            <v>03.060.015</v>
          </cell>
          <cell r="C259" t="str">
            <v>Timber kissing gate 1.2m high 1.77m wide (HCD H25)</v>
          </cell>
          <cell r="D259" t="str">
            <v>no</v>
          </cell>
          <cell r="E259">
            <v>320</v>
          </cell>
        </row>
        <row r="261">
          <cell r="B261" t="str">
            <v>03.065.</v>
          </cell>
          <cell r="C261" t="str">
            <v>Stiles</v>
          </cell>
        </row>
        <row r="262">
          <cell r="B262" t="str">
            <v>03.065.005</v>
          </cell>
          <cell r="C262" t="str">
            <v>Timber Stile Type 1 1.35m high 1.0 wide (HCD H34)</v>
          </cell>
          <cell r="D262" t="str">
            <v>no</v>
          </cell>
          <cell r="E262">
            <v>130</v>
          </cell>
        </row>
        <row r="263">
          <cell r="B263" t="str">
            <v>03.065.010</v>
          </cell>
          <cell r="C263" t="str">
            <v>Timber Stile Type 2 1.45m high 1.0 wide (HCD H34)</v>
          </cell>
          <cell r="D263" t="str">
            <v>no</v>
          </cell>
          <cell r="E263">
            <v>140</v>
          </cell>
        </row>
        <row r="265">
          <cell r="C265" t="str">
            <v>Excavation in Hard Material</v>
          </cell>
        </row>
        <row r="266">
          <cell r="B266" t="str">
            <v/>
          </cell>
        </row>
        <row r="267">
          <cell r="B267" t="str">
            <v>03.065</v>
          </cell>
          <cell r="C267" t="str">
            <v>Extra Over all fencing items</v>
          </cell>
        </row>
        <row r="268">
          <cell r="B268" t="str">
            <v>03.065.005</v>
          </cell>
          <cell r="C268" t="str">
            <v>Extra-over fencing items for excavation in hard material</v>
          </cell>
          <cell r="D268" t="str">
            <v>m³</v>
          </cell>
          <cell r="E268">
            <v>240</v>
          </cell>
        </row>
        <row r="269">
          <cell r="B269" t="str">
            <v/>
          </cell>
        </row>
        <row r="271">
          <cell r="C271" t="str">
            <v>Series 500  DRAINAGE AND SERVICE DUCTS</v>
          </cell>
        </row>
        <row r="273">
          <cell r="C273" t="str">
            <v>Drains</v>
          </cell>
        </row>
        <row r="274">
          <cell r="B274" t="str">
            <v/>
          </cell>
        </row>
        <row r="275">
          <cell r="B275" t="str">
            <v>05.010</v>
          </cell>
          <cell r="C275" t="str">
            <v>100mm uPVC drain on bed type B to MCHW HCD F1, average depth to invert 1.5m</v>
          </cell>
        </row>
        <row r="276">
          <cell r="B276" t="str">
            <v>05.010.005</v>
          </cell>
          <cell r="C276" t="str">
            <v>100mm uPVC drain on bed type B to MCHW HCD F1, average depth to invert 1.5m - length not exceeding 25m</v>
          </cell>
          <cell r="D276" t="str">
            <v>m</v>
          </cell>
          <cell r="E276">
            <v>44</v>
          </cell>
        </row>
        <row r="277">
          <cell r="B277" t="str">
            <v>05.010.011</v>
          </cell>
          <cell r="C277" t="str">
            <v>100mm uPVC drain on bed type B to MCHW HCD F1, average depth to invert 1.5m - length exceeding 25m</v>
          </cell>
          <cell r="D277" t="str">
            <v>m</v>
          </cell>
          <cell r="E277">
            <v>32</v>
          </cell>
        </row>
        <row r="278">
          <cell r="B278" t="str">
            <v>05.010.021</v>
          </cell>
          <cell r="C278" t="str">
            <v>Adjustment to item 05.010 for each 500mm variation above the average depth of 1.5m</v>
          </cell>
          <cell r="D278" t="str">
            <v>m</v>
          </cell>
          <cell r="E278">
            <v>15</v>
          </cell>
        </row>
        <row r="279">
          <cell r="B279" t="str">
            <v/>
          </cell>
        </row>
        <row r="280">
          <cell r="B280" t="str">
            <v>05.030</v>
          </cell>
          <cell r="C280" t="str">
            <v>150mm uPVC drain on bed type B to MCHW HCD F1, average depth to invert 1.5m</v>
          </cell>
        </row>
        <row r="281">
          <cell r="B281" t="str">
            <v>05.030.005</v>
          </cell>
          <cell r="C281" t="str">
            <v>150mm uPVC drain on bed type B to MCHW HCD F1, average depth to invert 1.5m - length not exceeding 25m</v>
          </cell>
          <cell r="D281" t="str">
            <v>m</v>
          </cell>
          <cell r="E281">
            <v>46</v>
          </cell>
        </row>
        <row r="282">
          <cell r="B282" t="str">
            <v>05.030.011</v>
          </cell>
          <cell r="C282" t="str">
            <v>150mm uPVC drain on bed type B to MCHW HCD F1, average depth to invert 1.5m - length exceeding 25m</v>
          </cell>
          <cell r="D282" t="str">
            <v>m</v>
          </cell>
          <cell r="E282">
            <v>37</v>
          </cell>
        </row>
        <row r="283">
          <cell r="B283" t="str">
            <v>05.010.021</v>
          </cell>
          <cell r="C283" t="str">
            <v>Adjustment to item 05.030 for each 500mm variation above the average depth of 1.5m</v>
          </cell>
          <cell r="D283" t="str">
            <v>m</v>
          </cell>
          <cell r="E283">
            <v>15</v>
          </cell>
        </row>
        <row r="284">
          <cell r="B284" t="str">
            <v/>
          </cell>
        </row>
        <row r="285">
          <cell r="B285" t="str">
            <v>05.050</v>
          </cell>
          <cell r="C285" t="str">
            <v>225mm uPVC drain on bed type B to MCHW HCD F1, average depth to invert 1.5m</v>
          </cell>
        </row>
        <row r="286">
          <cell r="B286" t="str">
            <v>05.050.005</v>
          </cell>
          <cell r="C286" t="str">
            <v>225mm uPVC drain on bed type B to MCHW HCD F1, average depth to invert 1.5m - length not exceeding 25m</v>
          </cell>
          <cell r="D286" t="str">
            <v>m</v>
          </cell>
          <cell r="E286">
            <v>52</v>
          </cell>
        </row>
        <row r="287">
          <cell r="B287" t="str">
            <v>05.050.011</v>
          </cell>
          <cell r="C287" t="str">
            <v>225mm uPVC drain on bed type B to MCHW HCD F1, average depth to invert 1.5m - length exceeding 25m</v>
          </cell>
          <cell r="D287" t="str">
            <v>m</v>
          </cell>
          <cell r="E287">
            <v>47</v>
          </cell>
        </row>
        <row r="288">
          <cell r="B288" t="str">
            <v>05.070.021</v>
          </cell>
          <cell r="C288" t="str">
            <v>Adjustment to item 05.050 for each 500mm variation above the average depth of 1.5m</v>
          </cell>
          <cell r="D288" t="str">
            <v>m</v>
          </cell>
          <cell r="E288">
            <v>18</v>
          </cell>
        </row>
        <row r="289">
          <cell r="B289" t="str">
            <v/>
          </cell>
        </row>
        <row r="290">
          <cell r="B290" t="str">
            <v>05.070</v>
          </cell>
          <cell r="C290" t="str">
            <v>300mm uPVC drain on bed type B to MCHW HCD F1, average depth to invert 1.5m</v>
          </cell>
        </row>
        <row r="291">
          <cell r="B291" t="str">
            <v>05.070.005</v>
          </cell>
          <cell r="C291" t="str">
            <v>300mm uPVC drain on bed type B to MCHW HCD F1, average depth to invert 1.5m - length not exceeding 25m</v>
          </cell>
          <cell r="D291" t="str">
            <v>m</v>
          </cell>
          <cell r="E291">
            <v>60</v>
          </cell>
        </row>
        <row r="292">
          <cell r="B292" t="str">
            <v>05.070.011</v>
          </cell>
          <cell r="C292" t="str">
            <v>300mm uPVC drain on bed type B to MCHW HCD F1, average depth to invert 1.5m - length exceeding 25m</v>
          </cell>
          <cell r="D292" t="str">
            <v>m</v>
          </cell>
          <cell r="E292">
            <v>55</v>
          </cell>
        </row>
        <row r="293">
          <cell r="B293" t="str">
            <v>05.070.021</v>
          </cell>
          <cell r="C293" t="str">
            <v>Adjustment to item 05.070 for each 500mm variation above the average depth of 1.5m</v>
          </cell>
          <cell r="D293" t="str">
            <v>m</v>
          </cell>
          <cell r="E293">
            <v>20</v>
          </cell>
        </row>
        <row r="295">
          <cell r="C295" t="str">
            <v>Extra Over  Drains</v>
          </cell>
        </row>
        <row r="297">
          <cell r="B297" t="str">
            <v>05.085</v>
          </cell>
          <cell r="C297" t="str">
            <v>Extra over type B bed for a type Z bed and surround for depth not exceeding 1.5m</v>
          </cell>
        </row>
        <row r="298">
          <cell r="B298" t="str">
            <v>05.085.005</v>
          </cell>
          <cell r="C298" t="str">
            <v>Extra over for a type Z bed and surround pipe dia 100mm depth not exceeding 1.5m</v>
          </cell>
          <cell r="D298" t="str">
            <v>m</v>
          </cell>
          <cell r="E298">
            <v>17</v>
          </cell>
        </row>
        <row r="299">
          <cell r="B299" t="str">
            <v>05.085.010</v>
          </cell>
          <cell r="C299" t="str">
            <v>Extra over for a type Z bed and surround pipe dia 150mm depth not exceeding 1.5m</v>
          </cell>
          <cell r="D299" t="str">
            <v>m</v>
          </cell>
          <cell r="E299">
            <v>20</v>
          </cell>
        </row>
        <row r="300">
          <cell r="B300" t="str">
            <v>05.085.015</v>
          </cell>
          <cell r="C300" t="str">
            <v>Extra over for a type Z bed and surround pipe dia 225mm depth not exceeding 1.5m</v>
          </cell>
          <cell r="D300" t="str">
            <v>m</v>
          </cell>
          <cell r="E300">
            <v>27</v>
          </cell>
        </row>
        <row r="301">
          <cell r="B301" t="str">
            <v>05.085.020</v>
          </cell>
          <cell r="C301" t="str">
            <v>Extra over for a type Z bed and surround pipe dia 300mm depth not exceeding 1.5m</v>
          </cell>
          <cell r="D301" t="str">
            <v>m</v>
          </cell>
          <cell r="E301">
            <v>30</v>
          </cell>
        </row>
        <row r="302">
          <cell r="B302" t="str">
            <v/>
          </cell>
        </row>
        <row r="303">
          <cell r="B303" t="str">
            <v>05.090</v>
          </cell>
          <cell r="C303" t="str">
            <v>Extra over type B bed for a type Z bed and surround for depth exceeding 1.5m</v>
          </cell>
        </row>
        <row r="304">
          <cell r="B304" t="str">
            <v>05.090.005</v>
          </cell>
          <cell r="C304" t="str">
            <v>Extra over for a type Z bed and surround pipe dia 100mm depth exceeding 1.5m</v>
          </cell>
          <cell r="D304" t="str">
            <v>m</v>
          </cell>
          <cell r="E304">
            <v>20</v>
          </cell>
        </row>
        <row r="305">
          <cell r="B305" t="str">
            <v>05.090.010</v>
          </cell>
          <cell r="C305" t="str">
            <v>Extra over for a type Z bed and surround pipe dia 150mm depth exceeding 1.5m</v>
          </cell>
          <cell r="D305" t="str">
            <v>m</v>
          </cell>
          <cell r="E305">
            <v>25</v>
          </cell>
        </row>
        <row r="306">
          <cell r="B306" t="str">
            <v>05.090.015</v>
          </cell>
          <cell r="C306" t="str">
            <v>Extra over for a type Z bed and surround pipe dia 225mm depth exceeding 1.5m</v>
          </cell>
          <cell r="D306" t="str">
            <v>m</v>
          </cell>
          <cell r="E306">
            <v>30</v>
          </cell>
        </row>
        <row r="307">
          <cell r="B307" t="str">
            <v>05.090.020</v>
          </cell>
          <cell r="C307" t="str">
            <v>Extra over for a type Z bed and surround pipe dia 300mm depth exceeding 1.5m</v>
          </cell>
          <cell r="D307" t="str">
            <v>m</v>
          </cell>
          <cell r="E307">
            <v>35</v>
          </cell>
        </row>
        <row r="308">
          <cell r="B308" t="str">
            <v/>
          </cell>
        </row>
        <row r="309">
          <cell r="B309" t="str">
            <v>05.095</v>
          </cell>
          <cell r="C309" t="str">
            <v xml:space="preserve">Extra over uPVC pipe for vitrified clay pipe </v>
          </cell>
        </row>
        <row r="310">
          <cell r="B310" t="str">
            <v>05.095.005</v>
          </cell>
          <cell r="C310" t="str">
            <v>Extra over uPVC pipe for vitrified clay pipe dia 100mm</v>
          </cell>
          <cell r="D310" t="str">
            <v>m</v>
          </cell>
          <cell r="E310">
            <v>27</v>
          </cell>
        </row>
        <row r="311">
          <cell r="B311" t="str">
            <v>05.095.010</v>
          </cell>
          <cell r="C311" t="str">
            <v>Extra over uPVC pipe for vitrified clay pipe dia 150mm</v>
          </cell>
          <cell r="D311" t="str">
            <v>m</v>
          </cell>
          <cell r="E311">
            <v>35</v>
          </cell>
        </row>
        <row r="312">
          <cell r="B312" t="str">
            <v>05.095.015</v>
          </cell>
          <cell r="C312" t="str">
            <v>Extra over uPVC pipe for vitrified clay pipe dia 225mm</v>
          </cell>
          <cell r="D312" t="str">
            <v>m</v>
          </cell>
          <cell r="E312">
            <v>55</v>
          </cell>
        </row>
        <row r="313">
          <cell r="B313" t="str">
            <v>05.095.020</v>
          </cell>
          <cell r="C313" t="str">
            <v>Extra over uPVC pipe for vitrified clay pipe dia 300mm</v>
          </cell>
          <cell r="D313" t="str">
            <v>m</v>
          </cell>
          <cell r="E313">
            <v>80</v>
          </cell>
        </row>
        <row r="314">
          <cell r="B314" t="str">
            <v/>
          </cell>
        </row>
        <row r="315">
          <cell r="B315" t="str">
            <v>05.100</v>
          </cell>
          <cell r="C315" t="str">
            <v xml:space="preserve">Extra over uPVC pipe for concrete pipe </v>
          </cell>
        </row>
        <row r="316">
          <cell r="B316" t="str">
            <v>05.100.005</v>
          </cell>
          <cell r="C316" t="str">
            <v>Extra over uPVC pipe for concrete pipe diaq 225mm</v>
          </cell>
          <cell r="D316" t="str">
            <v>m</v>
          </cell>
          <cell r="E316">
            <v>10</v>
          </cell>
        </row>
        <row r="317">
          <cell r="B317" t="str">
            <v>05.100.010</v>
          </cell>
          <cell r="C317" t="str">
            <v>Extra over uPVC pipe for concrete pipe diaq 300mm</v>
          </cell>
          <cell r="D317" t="str">
            <v>m</v>
          </cell>
          <cell r="E317">
            <v>31</v>
          </cell>
        </row>
        <row r="318">
          <cell r="B318" t="str">
            <v/>
          </cell>
        </row>
        <row r="319">
          <cell r="C319" t="str">
            <v>Filter Drains</v>
          </cell>
        </row>
        <row r="320">
          <cell r="B320" t="str">
            <v/>
          </cell>
        </row>
        <row r="321">
          <cell r="B321" t="str">
            <v>05.105</v>
          </cell>
          <cell r="C321" t="str">
            <v>Filter drains - 150mm perforated uPVC pipe with bed type H to MCHW HCD F2 depth to invert 1.0m</v>
          </cell>
        </row>
        <row r="322">
          <cell r="B322" t="str">
            <v>05.105.005</v>
          </cell>
          <cell r="C322" t="str">
            <v>Filter drains - 150mm perforated uPVC pipe with bed type H to MCHW HCD F2 depth to invert 1.0m pipe length not exceeding 25m</v>
          </cell>
          <cell r="D322" t="str">
            <v>m</v>
          </cell>
          <cell r="E322">
            <v>60</v>
          </cell>
        </row>
        <row r="323">
          <cell r="B323" t="str">
            <v>05.105.011</v>
          </cell>
          <cell r="C323" t="str">
            <v>Filter drains - 150mm perforated uPVC pipe with bed type H to MCHW HCD F2 depth to invert 1.0m pipe length exceeding 25m</v>
          </cell>
          <cell r="D323" t="str">
            <v>m</v>
          </cell>
          <cell r="E323">
            <v>55</v>
          </cell>
        </row>
        <row r="324">
          <cell r="B324" t="str">
            <v>05.105.021</v>
          </cell>
          <cell r="C324" t="str">
            <v xml:space="preserve">Adjustment to item 05.105 for each 500mm variation above the ave depth of 1.0m </v>
          </cell>
          <cell r="D324" t="str">
            <v>m</v>
          </cell>
          <cell r="E324">
            <v>15</v>
          </cell>
        </row>
        <row r="326">
          <cell r="C326" t="str">
            <v>Excavate and Replace Filter Material</v>
          </cell>
        </row>
        <row r="327">
          <cell r="B327" t="str">
            <v/>
          </cell>
        </row>
        <row r="328">
          <cell r="B328" t="str">
            <v>05.110</v>
          </cell>
          <cell r="C328" t="str">
            <v>Excavate and replace filter material</v>
          </cell>
        </row>
        <row r="329">
          <cell r="B329" t="str">
            <v>05.110.005</v>
          </cell>
          <cell r="C329" t="str">
            <v>Excavate and replace filter material volume not exceeding 20m³</v>
          </cell>
          <cell r="D329" t="str">
            <v>m³</v>
          </cell>
          <cell r="E329">
            <v>155</v>
          </cell>
        </row>
        <row r="330">
          <cell r="B330" t="str">
            <v>05.110.010</v>
          </cell>
          <cell r="C330" t="str">
            <v>Excavate and replace filter material volume exceeding 20m³</v>
          </cell>
          <cell r="D330" t="str">
            <v>m³</v>
          </cell>
          <cell r="E330">
            <v>135</v>
          </cell>
        </row>
        <row r="332">
          <cell r="B332" t="str">
            <v/>
          </cell>
          <cell r="C332" t="str">
            <v>Connections</v>
          </cell>
        </row>
        <row r="334">
          <cell r="B334" t="str">
            <v>05.115</v>
          </cell>
          <cell r="C334" t="str">
            <v>Connection of pipe to existing sewer or piped culvert of any depth using a saddle of</v>
          </cell>
        </row>
        <row r="335">
          <cell r="B335" t="str">
            <v>05.115.005</v>
          </cell>
          <cell r="C335" t="str">
            <v>Connection of pipe to existing sewer or piped culvert using a saddle of 100mm dia</v>
          </cell>
          <cell r="D335" t="str">
            <v>no</v>
          </cell>
          <cell r="E335">
            <v>90</v>
          </cell>
        </row>
        <row r="336">
          <cell r="B336" t="str">
            <v>05.115.010</v>
          </cell>
          <cell r="C336" t="str">
            <v>Connection of pipe to existing sewer or piped culvert using a saddle of 150mm dia</v>
          </cell>
          <cell r="D336" t="str">
            <v>no</v>
          </cell>
          <cell r="E336">
            <v>95</v>
          </cell>
        </row>
        <row r="337">
          <cell r="B337" t="str">
            <v>05.115.015</v>
          </cell>
          <cell r="C337" t="str">
            <v>Connection of pipe to existing sewer or piped culvert using a saddle of 225mm dia</v>
          </cell>
          <cell r="D337" t="str">
            <v>no</v>
          </cell>
          <cell r="E337">
            <v>240</v>
          </cell>
        </row>
        <row r="338">
          <cell r="B338" t="str">
            <v>05.115.020</v>
          </cell>
          <cell r="C338" t="str">
            <v>Connection of pipe to existing sewer or piped culvert using a saddle of 300mm dia</v>
          </cell>
          <cell r="D338" t="str">
            <v>no</v>
          </cell>
          <cell r="E338">
            <v>375</v>
          </cell>
        </row>
        <row r="339">
          <cell r="B339" t="str">
            <v/>
          </cell>
        </row>
        <row r="340">
          <cell r="B340" t="str">
            <v>05.120</v>
          </cell>
          <cell r="C340" t="str">
            <v>Connection of pipe to existing sewer or piped culvert of any depth using a junction</v>
          </cell>
        </row>
        <row r="341">
          <cell r="B341" t="str">
            <v>05.120.005</v>
          </cell>
          <cell r="C341" t="str">
            <v>Connection of pipe to existing sewer of 100mm dia using a junction</v>
          </cell>
          <cell r="D341" t="str">
            <v>no</v>
          </cell>
          <cell r="E341">
            <v>95</v>
          </cell>
        </row>
        <row r="342">
          <cell r="B342" t="str">
            <v>05.120.010</v>
          </cell>
          <cell r="C342" t="str">
            <v>Connection of pipe to existing sewer of 150mm dia using a junction</v>
          </cell>
          <cell r="D342" t="str">
            <v>no</v>
          </cell>
          <cell r="E342">
            <v>100</v>
          </cell>
        </row>
        <row r="343">
          <cell r="B343" t="str">
            <v>05.120.015</v>
          </cell>
          <cell r="C343" t="str">
            <v>Connection of pipe to existing sewer of 225mm dia using a junction</v>
          </cell>
          <cell r="D343" t="str">
            <v>no</v>
          </cell>
          <cell r="E343">
            <v>250</v>
          </cell>
        </row>
        <row r="344">
          <cell r="B344" t="str">
            <v>05.120.020</v>
          </cell>
          <cell r="C344" t="str">
            <v>Connection of pipe to existing sewer of 300mm dia using a junction</v>
          </cell>
          <cell r="D344" t="str">
            <v>no</v>
          </cell>
          <cell r="E344">
            <v>380</v>
          </cell>
        </row>
        <row r="345">
          <cell r="B345" t="str">
            <v/>
          </cell>
        </row>
        <row r="346">
          <cell r="B346" t="str">
            <v>05.125</v>
          </cell>
          <cell r="C346" t="str">
            <v>Connection of pipe to the end of an existing sewer or piped culvert of any depth</v>
          </cell>
        </row>
        <row r="347">
          <cell r="B347" t="str">
            <v>05.125.005</v>
          </cell>
          <cell r="C347" t="str">
            <v>Connection of pipe to the end of an existing sewer or piped culvert of 100mm dia</v>
          </cell>
          <cell r="D347" t="str">
            <v>no</v>
          </cell>
          <cell r="E347">
            <v>38</v>
          </cell>
        </row>
        <row r="348">
          <cell r="B348" t="str">
            <v>05.125.010</v>
          </cell>
          <cell r="C348" t="str">
            <v>Connection of pipe to the end of an existing sewer or piped culvert of 150mm dia</v>
          </cell>
          <cell r="D348" t="str">
            <v>no</v>
          </cell>
          <cell r="E348">
            <v>42</v>
          </cell>
        </row>
        <row r="349">
          <cell r="B349" t="str">
            <v>05.125.015</v>
          </cell>
          <cell r="C349" t="str">
            <v>Connection of pipe to the end of an existing sewer or piped culvert of 225mm dia</v>
          </cell>
          <cell r="D349" t="str">
            <v>no</v>
          </cell>
          <cell r="E349">
            <v>57</v>
          </cell>
        </row>
        <row r="350">
          <cell r="B350" t="str">
            <v>05.125.020</v>
          </cell>
          <cell r="C350" t="str">
            <v>Connection of pipe to the end of an existing sewer or piped culvert of 300mm dia</v>
          </cell>
          <cell r="D350" t="str">
            <v>no</v>
          </cell>
          <cell r="E350">
            <v>75</v>
          </cell>
        </row>
        <row r="351">
          <cell r="B351" t="str">
            <v/>
          </cell>
        </row>
        <row r="352">
          <cell r="B352" t="str">
            <v>05.130</v>
          </cell>
          <cell r="C352" t="str">
            <v>Connection of pipe to existing chamber of any depth</v>
          </cell>
        </row>
        <row r="353">
          <cell r="B353" t="str">
            <v>05.130.005</v>
          </cell>
          <cell r="C353" t="str">
            <v>Connection of a 100mm dia pipe to existing chamber of any depth</v>
          </cell>
          <cell r="D353" t="str">
            <v>no</v>
          </cell>
          <cell r="E353">
            <v>63</v>
          </cell>
        </row>
        <row r="354">
          <cell r="B354" t="str">
            <v>05.130.010</v>
          </cell>
          <cell r="C354" t="str">
            <v>Connection of a 150mm dia pipe to existing chamber of any depth</v>
          </cell>
          <cell r="D354" t="str">
            <v>no</v>
          </cell>
          <cell r="E354">
            <v>70</v>
          </cell>
        </row>
        <row r="355">
          <cell r="B355" t="str">
            <v>05.130.015</v>
          </cell>
          <cell r="C355" t="str">
            <v>Connection of a 225mm dia pipe to existing chamber of any depth</v>
          </cell>
          <cell r="D355" t="str">
            <v>no</v>
          </cell>
          <cell r="E355">
            <v>78</v>
          </cell>
        </row>
        <row r="356">
          <cell r="B356" t="str">
            <v>05.130.020</v>
          </cell>
          <cell r="C356" t="str">
            <v>Connection of a 300mm dia pipe to existing chamber of any depth</v>
          </cell>
          <cell r="D356" t="str">
            <v>no</v>
          </cell>
          <cell r="E356">
            <v>87</v>
          </cell>
        </row>
        <row r="357">
          <cell r="B357" t="str">
            <v>05.130.025</v>
          </cell>
          <cell r="C357" t="str">
            <v>Extra Over to item 05.130 for reforming channel</v>
          </cell>
          <cell r="D357" t="str">
            <v>no</v>
          </cell>
          <cell r="E357">
            <v>93</v>
          </cell>
        </row>
        <row r="358">
          <cell r="B358" t="str">
            <v/>
          </cell>
          <cell r="C358" t="str">
            <v xml:space="preserve"> </v>
          </cell>
        </row>
        <row r="359">
          <cell r="B359" t="str">
            <v/>
          </cell>
          <cell r="C359" t="str">
            <v>Chambers</v>
          </cell>
        </row>
        <row r="361">
          <cell r="B361" t="str">
            <v>05.135</v>
          </cell>
          <cell r="C361" t="str">
            <v>Chambers with D400 cover and frame</v>
          </cell>
        </row>
        <row r="362">
          <cell r="B362" t="str">
            <v>05.135.005</v>
          </cell>
          <cell r="C362" t="str">
            <v>Brick built chamber type 1 to MCHW HCD F3 depth to invert not exceeding 1.00m</v>
          </cell>
          <cell r="D362" t="str">
            <v>no</v>
          </cell>
          <cell r="E362">
            <v>1350</v>
          </cell>
        </row>
        <row r="363">
          <cell r="B363" t="str">
            <v>05.135.010</v>
          </cell>
          <cell r="C363" t="str">
            <v>Precast concrete chamber type 2 to MCHW HCD F4 depth to invert not exceeding 1.20m</v>
          </cell>
          <cell r="D363" t="str">
            <v>no</v>
          </cell>
          <cell r="E363">
            <v>2106</v>
          </cell>
        </row>
        <row r="364">
          <cell r="B364" t="str">
            <v>05.135.015</v>
          </cell>
          <cell r="C364" t="str">
            <v>Precast concrete chamber type 2 to MCHW HCD F4 depth to invert exceeding 1.20 but not exceeding 2.0m</v>
          </cell>
          <cell r="D364" t="str">
            <v>no</v>
          </cell>
          <cell r="E364">
            <v>2406</v>
          </cell>
        </row>
        <row r="365">
          <cell r="B365" t="str">
            <v>05.135.020</v>
          </cell>
          <cell r="C365" t="str">
            <v>Precast concrete chamber type 7 to MCHW HCD F11 depth to invert not exceeding 1.20m</v>
          </cell>
          <cell r="D365" t="str">
            <v>no</v>
          </cell>
          <cell r="E365">
            <v>894</v>
          </cell>
        </row>
        <row r="366">
          <cell r="B366" t="str">
            <v>05.135.025</v>
          </cell>
          <cell r="C366" t="str">
            <v>Precast concrete chamber type 7 to MCHW HCD F11 depth to invert exceeding 1.20 but not exceeding 2.0m</v>
          </cell>
          <cell r="D366" t="str">
            <v>no</v>
          </cell>
          <cell r="E366">
            <v>1155</v>
          </cell>
        </row>
        <row r="367">
          <cell r="B367" t="str">
            <v>05.135.030</v>
          </cell>
          <cell r="C367" t="str">
            <v>Precast concrete chamber type 8 to MCHW HCD F12 depth to invert not exceeding 1.20m</v>
          </cell>
          <cell r="D367" t="str">
            <v>no</v>
          </cell>
          <cell r="E367">
            <v>474</v>
          </cell>
        </row>
        <row r="368">
          <cell r="B368" t="str">
            <v>05.135.035</v>
          </cell>
          <cell r="C368" t="str">
            <v>Precast concrete chamber type 8 to MCHW HCD F12 depth to invert exceeding 1.20 but not exceeding 2.0m</v>
          </cell>
          <cell r="D368" t="str">
            <v>no</v>
          </cell>
          <cell r="E368">
            <v>664</v>
          </cell>
        </row>
        <row r="370">
          <cell r="C370" t="str">
            <v>Gullies</v>
          </cell>
        </row>
        <row r="371">
          <cell r="B371" t="str">
            <v/>
          </cell>
        </row>
        <row r="372">
          <cell r="B372" t="str">
            <v>05.140</v>
          </cell>
          <cell r="C372" t="str">
            <v>Precast concrete / uPVC trapped gully, 750mm deep inclduing D400 (Type D) grating and frame</v>
          </cell>
        </row>
        <row r="373">
          <cell r="B373" t="str">
            <v>05.140.005</v>
          </cell>
          <cell r="C373" t="str">
            <v>Precast concrete / uPVC trapped gully, 750mm deep inclduing D400 (Type D) grating and frame</v>
          </cell>
          <cell r="D373" t="str">
            <v>no</v>
          </cell>
          <cell r="E373">
            <v>360</v>
          </cell>
        </row>
        <row r="374">
          <cell r="B374" t="str">
            <v>05.140.020</v>
          </cell>
          <cell r="C374" t="str">
            <v>Reduction to item 05.140.020 for type C grating and frame</v>
          </cell>
          <cell r="D374" t="str">
            <v>no</v>
          </cell>
          <cell r="E374">
            <v>-23</v>
          </cell>
        </row>
        <row r="375">
          <cell r="B375" t="str">
            <v>05.140.030</v>
          </cell>
          <cell r="C375" t="str">
            <v>Extra-over to item 05.140.020 for kerb inlet type grating and frame</v>
          </cell>
          <cell r="D375" t="str">
            <v>no</v>
          </cell>
          <cell r="E375">
            <v>35</v>
          </cell>
        </row>
        <row r="376">
          <cell r="B376" t="str">
            <v/>
          </cell>
        </row>
        <row r="377">
          <cell r="B377" t="str">
            <v/>
          </cell>
          <cell r="C377" t="str">
            <v>Service Ducts</v>
          </cell>
        </row>
        <row r="379">
          <cell r="B379" t="str">
            <v>05.155</v>
          </cell>
          <cell r="C379" t="str">
            <v>uPVC service duct in verge or footway with sand bed and surround as  Dwg. No. I 701.1, depth to invert not exceeding 500mm</v>
          </cell>
        </row>
        <row r="380">
          <cell r="B380" t="str">
            <v>05.155.005</v>
          </cell>
          <cell r="C380" t="str">
            <v>uPVC service duct in verge or footway with sand bed and surround DTI not exceeding 500mm - 1no 50mm duct in trench</v>
          </cell>
          <cell r="D380" t="str">
            <v>m</v>
          </cell>
          <cell r="E380">
            <v>24</v>
          </cell>
        </row>
        <row r="381">
          <cell r="B381" t="str">
            <v>05.155.010</v>
          </cell>
          <cell r="C381" t="str">
            <v>uPVC service duct in verge or footway with sand bed and surround DTI not exceeding 500mm - 2no 50mm ducts in trench</v>
          </cell>
          <cell r="D381" t="str">
            <v>m</v>
          </cell>
          <cell r="E381">
            <v>34</v>
          </cell>
        </row>
        <row r="382">
          <cell r="B382" t="str">
            <v>05.155.015</v>
          </cell>
          <cell r="C382" t="str">
            <v>uPVC service duct in verge or footway with sand bed and surround DTI not exceeding 500mm - 3no 50mm ducts in trench</v>
          </cell>
          <cell r="D382" t="str">
            <v>m</v>
          </cell>
          <cell r="E382">
            <v>42</v>
          </cell>
        </row>
        <row r="383">
          <cell r="B383" t="str">
            <v>05.155.020</v>
          </cell>
          <cell r="C383" t="str">
            <v>uPVC service duct in verge or footway with sand bed and surround DTI not exceeding 500mm - 4no 50mm ducts in trench</v>
          </cell>
          <cell r="D383" t="str">
            <v>m</v>
          </cell>
          <cell r="E383">
            <v>51</v>
          </cell>
        </row>
        <row r="384">
          <cell r="B384" t="str">
            <v>05.155.025</v>
          </cell>
          <cell r="C384" t="str">
            <v>uPVC service duct in verge or footway with sand bed and surround DTI not exceeding 500mm - 1no 100mm duct in trench</v>
          </cell>
          <cell r="D384" t="str">
            <v>m</v>
          </cell>
          <cell r="E384">
            <v>26</v>
          </cell>
        </row>
        <row r="385">
          <cell r="B385" t="str">
            <v>05.155.030</v>
          </cell>
          <cell r="C385" t="str">
            <v>uPVC service duct in verge or footway with sand bed and surround DTI not exceeding 500mm - 2no 100mm ducts in trench</v>
          </cell>
          <cell r="D385" t="str">
            <v>m</v>
          </cell>
          <cell r="E385">
            <v>40</v>
          </cell>
        </row>
        <row r="386">
          <cell r="B386" t="str">
            <v>05.155.035</v>
          </cell>
          <cell r="C386" t="str">
            <v>uPVC service duct in verge or footway with sand bed and surround DTI not exceeding 500mm - 3no 100mm ducts in trench</v>
          </cell>
          <cell r="D386" t="str">
            <v>m</v>
          </cell>
          <cell r="E386">
            <v>53</v>
          </cell>
        </row>
        <row r="387">
          <cell r="B387" t="str">
            <v>05.155.040</v>
          </cell>
          <cell r="C387" t="str">
            <v>uPVC service duct in verge or footway with sand bed and surround DTI not exceeding 500mm - 4no 100mm ducts in trench</v>
          </cell>
          <cell r="D387" t="str">
            <v>m</v>
          </cell>
          <cell r="E387">
            <v>67</v>
          </cell>
        </row>
        <row r="388">
          <cell r="B388" t="str">
            <v>05.155.045</v>
          </cell>
          <cell r="C388" t="str">
            <v>Extra over item 05.155 for vitrified clay duct (per duct)</v>
          </cell>
          <cell r="D388" t="str">
            <v>m</v>
          </cell>
          <cell r="E388">
            <v>5</v>
          </cell>
        </row>
        <row r="390">
          <cell r="B390" t="str">
            <v>05.160</v>
          </cell>
          <cell r="C390" t="str">
            <v>uPVC service duct in carriageway with concrete bed and surround as Dwg. No. I 701.1, depth to invert 500 to 750mm</v>
          </cell>
        </row>
        <row r="391">
          <cell r="B391" t="str">
            <v>05.160.005</v>
          </cell>
          <cell r="C391" t="str">
            <v>uPVC service duct in verge or footway with concrete bed and surround DTI not exceeding 500mm - 1no 50mm duct in trench</v>
          </cell>
          <cell r="D391" t="str">
            <v>m</v>
          </cell>
          <cell r="E391">
            <v>55</v>
          </cell>
        </row>
        <row r="392">
          <cell r="B392" t="str">
            <v>05.160.010</v>
          </cell>
          <cell r="C392" t="str">
            <v>uPVC service duct in verge or footway with concrete bed and surround DTI not exceeding 500mm - 2no 50mm ducts in trench</v>
          </cell>
          <cell r="D392" t="str">
            <v>m</v>
          </cell>
          <cell r="E392">
            <v>72</v>
          </cell>
        </row>
        <row r="393">
          <cell r="B393" t="str">
            <v>05.160.015</v>
          </cell>
          <cell r="C393" t="str">
            <v>uPVC service duct in verge or footway with concrete bed and surround DTI not exceeding 500mm - 3no 50mm ducts in trench</v>
          </cell>
          <cell r="D393" t="str">
            <v>m</v>
          </cell>
          <cell r="E393">
            <v>87</v>
          </cell>
        </row>
        <row r="394">
          <cell r="B394" t="str">
            <v>05.160.020</v>
          </cell>
          <cell r="C394" t="str">
            <v>uPVC service duct in verge or footway with concrete bed and surround DTI not exceeding 500mm - 4no 50mm ducts in trench</v>
          </cell>
          <cell r="D394" t="str">
            <v>m</v>
          </cell>
          <cell r="E394">
            <v>109</v>
          </cell>
        </row>
        <row r="395">
          <cell r="B395" t="str">
            <v>05.160.025</v>
          </cell>
          <cell r="C395" t="str">
            <v>uPVC service duct in verge or footway with concrete bed and surround DTI not exceeding 500mm - 1no 100mm duct in trench</v>
          </cell>
          <cell r="D395" t="str">
            <v>m</v>
          </cell>
          <cell r="E395">
            <v>66</v>
          </cell>
        </row>
        <row r="396">
          <cell r="B396" t="str">
            <v>05.160.030</v>
          </cell>
          <cell r="C396" t="str">
            <v>uPVC service duct in verge or footway with concrete bed and surround DTI not exceeding 500mm - 2no 100mm ducts in trench</v>
          </cell>
          <cell r="D396" t="str">
            <v>m</v>
          </cell>
          <cell r="E396">
            <v>87</v>
          </cell>
        </row>
        <row r="397">
          <cell r="B397" t="str">
            <v>05.160.035</v>
          </cell>
          <cell r="C397" t="str">
            <v>uPVC service duct in verge or footway with concrete bed and surround DTI not exceeding 500mm - 3no 100mm ducts in trench</v>
          </cell>
          <cell r="D397" t="str">
            <v>m</v>
          </cell>
          <cell r="E397">
            <v>114</v>
          </cell>
        </row>
        <row r="398">
          <cell r="B398" t="str">
            <v>05.160.040</v>
          </cell>
          <cell r="C398" t="str">
            <v>uPVC service duct in verge or footway with concrete bed and surround DTI not exceeding 500mm - 4no 100mm ducts in trench</v>
          </cell>
          <cell r="D398" t="str">
            <v>m</v>
          </cell>
          <cell r="E398">
            <v>142</v>
          </cell>
        </row>
        <row r="399">
          <cell r="B399" t="str">
            <v>05.160.045</v>
          </cell>
          <cell r="C399" t="str">
            <v>Extra over item 05.160 for vitrified clay duct (per duct)</v>
          </cell>
          <cell r="D399" t="str">
            <v>m</v>
          </cell>
          <cell r="E399">
            <v>5</v>
          </cell>
        </row>
        <row r="400">
          <cell r="B400" t="str">
            <v/>
          </cell>
          <cell r="C400" t="str">
            <v xml:space="preserve"> </v>
          </cell>
        </row>
        <row r="401">
          <cell r="B401" t="str">
            <v>05.165</v>
          </cell>
          <cell r="C401" t="str">
            <v xml:space="preserve">Access Chambers </v>
          </cell>
        </row>
        <row r="402">
          <cell r="B402" t="str">
            <v>05.165.005</v>
          </cell>
          <cell r="C402" t="str">
            <v>Access Chambers - 300x300mm, twin walled polypropylene with C250 C&amp;F, depth 1.00m</v>
          </cell>
          <cell r="D402" t="str">
            <v>no</v>
          </cell>
          <cell r="E402">
            <v>335</v>
          </cell>
        </row>
        <row r="403">
          <cell r="B403" t="str">
            <v>05.165.010</v>
          </cell>
          <cell r="C403" t="str">
            <v>Access Chambers - v450x300mm, twin walled polypropylene with C250 C&amp;F, depth 1.00m</v>
          </cell>
          <cell r="D403" t="str">
            <v>no</v>
          </cell>
          <cell r="E403">
            <v>374</v>
          </cell>
        </row>
        <row r="404">
          <cell r="B404" t="str">
            <v>05.165.015</v>
          </cell>
          <cell r="C404" t="str">
            <v>Access Chambers - 450x450mm, twin walled polypropylene with C250 C&amp;F, depth 1.00m</v>
          </cell>
          <cell r="D404" t="str">
            <v>no</v>
          </cell>
          <cell r="E404">
            <v>429</v>
          </cell>
        </row>
        <row r="405">
          <cell r="B405" t="str">
            <v>05.165.020</v>
          </cell>
          <cell r="C405" t="str">
            <v>Access Chambers - 600x450mm, twin walled polypropylene with C250 C&amp;F, depth 1.00m</v>
          </cell>
          <cell r="D405" t="str">
            <v>no</v>
          </cell>
          <cell r="E405">
            <v>513</v>
          </cell>
        </row>
        <row r="406">
          <cell r="B406" t="str">
            <v>05.165.025</v>
          </cell>
          <cell r="C406" t="str">
            <v>Access Chambers - 600x600mm, twin walled polypropylene with C250 C&amp;F, depth 1.00m</v>
          </cell>
          <cell r="D406" t="str">
            <v>no</v>
          </cell>
          <cell r="E406">
            <v>565</v>
          </cell>
        </row>
        <row r="407">
          <cell r="B407" t="str">
            <v>05.165.030</v>
          </cell>
          <cell r="C407" t="str">
            <v xml:space="preserve">Extra Over any Access Chamber for 150mm C8/10 concrete surround </v>
          </cell>
          <cell r="D407" t="str">
            <v>no</v>
          </cell>
          <cell r="E407">
            <v>141</v>
          </cell>
        </row>
        <row r="408">
          <cell r="B408" t="str">
            <v/>
          </cell>
        </row>
        <row r="409">
          <cell r="C409" t="str">
            <v>Retention Socket</v>
          </cell>
        </row>
        <row r="410">
          <cell r="B410" t="str">
            <v>05.166.005</v>
          </cell>
          <cell r="C410" t="str">
            <v>NAL RS115DF x 740 pole retention socket</v>
          </cell>
          <cell r="D410" t="str">
            <v>no</v>
          </cell>
          <cell r="E410">
            <v>416</v>
          </cell>
        </row>
        <row r="411">
          <cell r="B411" t="str">
            <v>05.166.010</v>
          </cell>
          <cell r="C411" t="str">
            <v>NAL RS168DF x 900 pole retention socket</v>
          </cell>
          <cell r="D411" t="str">
            <v>no</v>
          </cell>
          <cell r="E411">
            <v>557</v>
          </cell>
        </row>
        <row r="412">
          <cell r="B412" t="str">
            <v>05.166.015</v>
          </cell>
          <cell r="C412" t="str">
            <v>NAL RS115SF x 300 pole retention socket</v>
          </cell>
          <cell r="D412" t="str">
            <v>no</v>
          </cell>
          <cell r="E412">
            <v>395</v>
          </cell>
        </row>
        <row r="413">
          <cell r="B413" t="str">
            <v>05.166.020</v>
          </cell>
          <cell r="C413" t="str">
            <v>NAL RS168SF x 300 pole retention socket</v>
          </cell>
          <cell r="D413" t="str">
            <v>no</v>
          </cell>
          <cell r="E413">
            <v>528</v>
          </cell>
        </row>
        <row r="415">
          <cell r="C415" t="str">
            <v>Cabinet</v>
          </cell>
        </row>
        <row r="416">
          <cell r="B416" t="str">
            <v>05.167.005</v>
          </cell>
          <cell r="C416" t="str">
            <v>Telent small case NAL controller cabinet base</v>
          </cell>
          <cell r="D416" t="str">
            <v>no</v>
          </cell>
          <cell r="E416">
            <v>771</v>
          </cell>
        </row>
        <row r="417">
          <cell r="B417" t="str">
            <v>05.167.010</v>
          </cell>
          <cell r="C417" t="str">
            <v>Telent large case NAL controller cabinet base</v>
          </cell>
          <cell r="D417" t="str">
            <v>no</v>
          </cell>
          <cell r="E417">
            <v>884</v>
          </cell>
        </row>
        <row r="418">
          <cell r="B418" t="str">
            <v>05.167.015</v>
          </cell>
          <cell r="C418" t="str">
            <v>Controller root supplied by signal contractor</v>
          </cell>
          <cell r="D418" t="str">
            <v>no</v>
          </cell>
          <cell r="E418">
            <v>169</v>
          </cell>
        </row>
        <row r="420">
          <cell r="C420" t="str">
            <v>Box</v>
          </cell>
        </row>
        <row r="421">
          <cell r="B421" t="str">
            <v>05.168.005</v>
          </cell>
          <cell r="C421" t="str">
            <v>NAL RS DKW drop kerb wedge</v>
          </cell>
          <cell r="D421" t="str">
            <v>no</v>
          </cell>
          <cell r="E421">
            <v>125</v>
          </cell>
        </row>
        <row r="422">
          <cell r="B422" t="str">
            <v>05.168.010</v>
          </cell>
          <cell r="C422" t="str">
            <v>NAL carriageway loop box</v>
          </cell>
          <cell r="D422" t="str">
            <v>no</v>
          </cell>
          <cell r="E422">
            <v>280</v>
          </cell>
        </row>
        <row r="423">
          <cell r="B423" t="str">
            <v/>
          </cell>
        </row>
        <row r="424">
          <cell r="B424" t="str">
            <v>05.170</v>
          </cell>
          <cell r="C424" t="str">
            <v>Concrete bagwork</v>
          </cell>
        </row>
        <row r="425">
          <cell r="B425" t="str">
            <v>05.170.005</v>
          </cell>
          <cell r="C425" t="str">
            <v>Concrete bagwork - 250mm thick in walls</v>
          </cell>
          <cell r="D425" t="str">
            <v>m²</v>
          </cell>
          <cell r="E425">
            <v>90</v>
          </cell>
        </row>
        <row r="426">
          <cell r="B426" t="str">
            <v>05.170.010</v>
          </cell>
          <cell r="C426" t="str">
            <v>Concrete bagwork - 250mm thick in walls with battered face</v>
          </cell>
          <cell r="D426" t="str">
            <v>m²</v>
          </cell>
          <cell r="E426">
            <v>110</v>
          </cell>
        </row>
        <row r="427">
          <cell r="B427" t="str">
            <v>05.170.015</v>
          </cell>
          <cell r="C427" t="str">
            <v>Concrete bagwork in small headwall as Dwg. No. S278/38/23</v>
          </cell>
          <cell r="D427" t="str">
            <v>no</v>
          </cell>
          <cell r="E427">
            <v>220</v>
          </cell>
        </row>
        <row r="429">
          <cell r="B429" t="str">
            <v>05.175</v>
          </cell>
          <cell r="C429" t="str">
            <v>Soft spots and voids</v>
          </cell>
        </row>
        <row r="430">
          <cell r="B430" t="str">
            <v>05.175.005</v>
          </cell>
          <cell r="C430" t="str">
            <v>Excavation of soft spots and other voids in the bottom of trenches etc</v>
          </cell>
          <cell r="D430" t="str">
            <v>m³</v>
          </cell>
          <cell r="E430">
            <v>38</v>
          </cell>
        </row>
        <row r="431">
          <cell r="B431" t="str">
            <v>05.175.010</v>
          </cell>
          <cell r="C431" t="str">
            <v>Filling of soft spots and other voids with Type 1 sub-base</v>
          </cell>
          <cell r="D431" t="str">
            <v>m³</v>
          </cell>
          <cell r="E431">
            <v>58</v>
          </cell>
        </row>
        <row r="432">
          <cell r="B432" t="str">
            <v>05.175.015</v>
          </cell>
          <cell r="C432" t="str">
            <v>Filling of soft spots and other voids with concrete class ST1</v>
          </cell>
          <cell r="D432" t="str">
            <v>m³</v>
          </cell>
          <cell r="E432">
            <v>162</v>
          </cell>
        </row>
        <row r="433">
          <cell r="B433" t="str">
            <v/>
          </cell>
          <cell r="C433" t="str">
            <v xml:space="preserve"> </v>
          </cell>
        </row>
        <row r="434">
          <cell r="C434" t="str">
            <v>Refix or Adjust Ironwork</v>
          </cell>
        </row>
        <row r="436">
          <cell r="B436" t="str">
            <v>05.180</v>
          </cell>
          <cell r="C436" t="str">
            <v>Refix or adjust the level of any class of cover in footway or verge</v>
          </cell>
        </row>
        <row r="437">
          <cell r="B437" t="str">
            <v>05.180.005</v>
          </cell>
          <cell r="C437" t="str">
            <v>Refix or adjust the level in footway or verge of any cover- Area &lt; 0.25m²</v>
          </cell>
          <cell r="D437" t="str">
            <v>no</v>
          </cell>
          <cell r="E437">
            <v>54</v>
          </cell>
        </row>
        <row r="438">
          <cell r="B438" t="str">
            <v>05.180.015</v>
          </cell>
          <cell r="C438" t="str">
            <v>Refix or adjust the level in footway or verge of any cover- Area &gt; 0.25 &lt; 0.50m²</v>
          </cell>
          <cell r="D438" t="str">
            <v>no</v>
          </cell>
          <cell r="E438">
            <v>147</v>
          </cell>
        </row>
        <row r="439">
          <cell r="B439" t="str">
            <v>05.180.025</v>
          </cell>
          <cell r="C439" t="str">
            <v>Refix or adjust the level in footway or verge of any cover- Area &gt; 0.50 &lt; 1.00m²</v>
          </cell>
          <cell r="D439" t="str">
            <v>no</v>
          </cell>
          <cell r="E439">
            <v>164</v>
          </cell>
        </row>
        <row r="440">
          <cell r="B440" t="str">
            <v>05.180.040</v>
          </cell>
          <cell r="C440" t="str">
            <v>Refix or adjust the level in footway or verge of any cover- Area &gt; 1.00 &lt; 1.50m²</v>
          </cell>
          <cell r="D440" t="str">
            <v>no</v>
          </cell>
          <cell r="E440">
            <v>320</v>
          </cell>
        </row>
        <row r="442">
          <cell r="B442" t="str">
            <v>05.180</v>
          </cell>
          <cell r="C442" t="str">
            <v>Refix or adjust the level of any class of cover in carriageway</v>
          </cell>
        </row>
        <row r="443">
          <cell r="B443" t="str">
            <v>05.180.050</v>
          </cell>
          <cell r="C443" t="str">
            <v>Refix or adjust the level in carriageway of any cover- Area &lt; 0.25m²</v>
          </cell>
          <cell r="D443" t="str">
            <v>no</v>
          </cell>
          <cell r="E443">
            <v>75</v>
          </cell>
        </row>
        <row r="444">
          <cell r="B444" t="str">
            <v>05.180.060</v>
          </cell>
          <cell r="C444" t="str">
            <v>Refix or adjust the level in carriageway of any cover- Area &gt; 0.25 &lt; 0.50m²</v>
          </cell>
          <cell r="D444" t="str">
            <v>no</v>
          </cell>
          <cell r="E444">
            <v>194</v>
          </cell>
        </row>
        <row r="445">
          <cell r="B445" t="str">
            <v>05.180.070</v>
          </cell>
          <cell r="C445" t="str">
            <v>Refix or adjust the level in carriageway of any cover- Area &gt; 0.50 &lt; 1.00m²</v>
          </cell>
          <cell r="D445" t="str">
            <v>no</v>
          </cell>
          <cell r="E445">
            <v>370</v>
          </cell>
        </row>
        <row r="446">
          <cell r="B446" t="str">
            <v>05.180.080</v>
          </cell>
          <cell r="C446" t="str">
            <v>Refix or adjust the level in carriageway of any cover- Area &gt; 1.00 &lt; 1.50m²</v>
          </cell>
          <cell r="D446" t="str">
            <v>no</v>
          </cell>
          <cell r="E446">
            <v>485</v>
          </cell>
        </row>
        <row r="447">
          <cell r="B447" t="str">
            <v>05.180.090</v>
          </cell>
          <cell r="C447" t="str">
            <v>Refix or adjust the level in carriageway of any Gully grating, adjustment up to 150mm</v>
          </cell>
          <cell r="D447" t="str">
            <v>no</v>
          </cell>
          <cell r="E447">
            <v>115</v>
          </cell>
        </row>
        <row r="449">
          <cell r="C449" t="str">
            <v>Extra Over Items</v>
          </cell>
        </row>
        <row r="450">
          <cell r="B450" t="str">
            <v>05.180.105</v>
          </cell>
          <cell r="C450" t="str">
            <v>Extra Over Ironwork adjustment items for epoxy mortar, cover area not exceeding 0.5m²</v>
          </cell>
          <cell r="D450" t="str">
            <v>no</v>
          </cell>
          <cell r="E450">
            <v>57</v>
          </cell>
        </row>
        <row r="451">
          <cell r="B451" t="str">
            <v>05.180.120</v>
          </cell>
          <cell r="C451" t="str">
            <v>Extra Over Ironwork adjustment items for epoxy mortar, cover area exceeding 0.5m²</v>
          </cell>
          <cell r="D451" t="str">
            <v>no</v>
          </cell>
          <cell r="E451">
            <v>99</v>
          </cell>
        </row>
        <row r="453">
          <cell r="B453" t="str">
            <v>05.185</v>
          </cell>
          <cell r="C453" t="str">
            <v>Extra Over refix or adjust cover items for new ironwork</v>
          </cell>
        </row>
        <row r="454">
          <cell r="B454" t="str">
            <v>05.185.005</v>
          </cell>
          <cell r="C454" t="str">
            <v>Manhole cover and frame C250, 450 x 450mm opening 75mm deep</v>
          </cell>
          <cell r="D454" t="str">
            <v>no</v>
          </cell>
          <cell r="E454">
            <v>56</v>
          </cell>
        </row>
        <row r="455">
          <cell r="B455" t="str">
            <v>05.185.010</v>
          </cell>
          <cell r="C455" t="str">
            <v>Manhole cover and frame C250, 600 x 450mm opening 75mm deep</v>
          </cell>
          <cell r="D455" t="str">
            <v>no</v>
          </cell>
          <cell r="E455">
            <v>68</v>
          </cell>
        </row>
        <row r="456">
          <cell r="B456" t="str">
            <v>05.185.015</v>
          </cell>
          <cell r="C456" t="str">
            <v>Manhole cover and frame C250, 600 x 600mm opening 75mm deep</v>
          </cell>
          <cell r="D456" t="str">
            <v>no</v>
          </cell>
          <cell r="E456">
            <v>78</v>
          </cell>
        </row>
        <row r="457">
          <cell r="B457" t="str">
            <v>05.185.020</v>
          </cell>
          <cell r="C457" t="str">
            <v>Manhole cover and frame D400, 600 x 600mm opening 100 deep</v>
          </cell>
          <cell r="D457" t="str">
            <v>no</v>
          </cell>
          <cell r="E457">
            <v>91</v>
          </cell>
        </row>
        <row r="458">
          <cell r="B458" t="str">
            <v>05.185.025</v>
          </cell>
          <cell r="C458" t="str">
            <v>Manhole cover and frame  D400, 600 x 600mm opening 150 deep</v>
          </cell>
          <cell r="D458" t="str">
            <v>no</v>
          </cell>
          <cell r="E458">
            <v>104</v>
          </cell>
        </row>
        <row r="459">
          <cell r="B459" t="str">
            <v>05.185.030</v>
          </cell>
          <cell r="C459" t="str">
            <v>Manhole cover and frame D400, 1220 x 675mm opening 150 deep</v>
          </cell>
          <cell r="D459" t="str">
            <v>no</v>
          </cell>
          <cell r="E459">
            <v>223</v>
          </cell>
        </row>
        <row r="460">
          <cell r="B460" t="str">
            <v>05.185.035</v>
          </cell>
          <cell r="C460" t="str">
            <v>Manhole cover and frame D400, 1830 x 675mm opening 150 deep</v>
          </cell>
          <cell r="D460" t="str">
            <v>no</v>
          </cell>
          <cell r="E460">
            <v>445</v>
          </cell>
        </row>
        <row r="461">
          <cell r="B461" t="str">
            <v>05.185.040</v>
          </cell>
          <cell r="C461" t="str">
            <v>Gully grating and frame D400 430x370mm grating x 100mm high</v>
          </cell>
          <cell r="D461" t="str">
            <v>no</v>
          </cell>
          <cell r="E461">
            <v>41</v>
          </cell>
        </row>
        <row r="462">
          <cell r="B462" t="str">
            <v>05.185.045</v>
          </cell>
          <cell r="C462" t="str">
            <v>Gully grating and frame D400 450x450mm grating x 100mm high</v>
          </cell>
          <cell r="D462" t="str">
            <v>no</v>
          </cell>
          <cell r="E462">
            <v>49</v>
          </cell>
        </row>
        <row r="463">
          <cell r="B463" t="str">
            <v>05.185.050</v>
          </cell>
          <cell r="C463" t="str">
            <v>Gully grating and frame D400 450x450mm grating x 150mm high</v>
          </cell>
          <cell r="D463" t="str">
            <v>no</v>
          </cell>
          <cell r="E463">
            <v>57</v>
          </cell>
        </row>
        <row r="464">
          <cell r="B464" t="str">
            <v>05.185.055</v>
          </cell>
          <cell r="C464" t="str">
            <v>Gully grating and frame D400 600x600mm grating x 100mm high</v>
          </cell>
          <cell r="D464" t="str">
            <v>no</v>
          </cell>
          <cell r="E464">
            <v>105</v>
          </cell>
        </row>
        <row r="465">
          <cell r="B465" t="str">
            <v>05.185.060</v>
          </cell>
          <cell r="C465" t="str">
            <v>Gully grating and frame D400 600x600mm grating x 150mm high</v>
          </cell>
          <cell r="D465" t="str">
            <v>no</v>
          </cell>
          <cell r="E465">
            <v>115</v>
          </cell>
        </row>
        <row r="466">
          <cell r="B466" t="str">
            <v>05.185.065</v>
          </cell>
          <cell r="C466" t="str">
            <v>"Stop Tap" box solid hinged C&amp;F grade A HD 150x150mm x 100mm high</v>
          </cell>
          <cell r="D466" t="str">
            <v>no</v>
          </cell>
          <cell r="E466">
            <v>14</v>
          </cell>
        </row>
        <row r="467">
          <cell r="B467" t="str">
            <v>05.158.070</v>
          </cell>
          <cell r="C467" t="str">
            <v>Recessed cover and frame B125 300x300mm opening tray depth 85mm</v>
          </cell>
          <cell r="D467" t="str">
            <v>no</v>
          </cell>
          <cell r="E467">
            <v>98</v>
          </cell>
        </row>
        <row r="468">
          <cell r="B468" t="str">
            <v>05.158.075</v>
          </cell>
          <cell r="C468" t="str">
            <v>Recessed cover and frame B125 450x450mm opening tray depth 85mm</v>
          </cell>
          <cell r="D468" t="str">
            <v>no</v>
          </cell>
          <cell r="E468">
            <v>136</v>
          </cell>
        </row>
        <row r="469">
          <cell r="B469" t="str">
            <v>05.178.080</v>
          </cell>
          <cell r="C469" t="str">
            <v>Recessed cover and frame B125 600x450mm opening tray depth 85mm</v>
          </cell>
          <cell r="D469" t="str">
            <v>no</v>
          </cell>
          <cell r="E469">
            <v>165</v>
          </cell>
        </row>
        <row r="470">
          <cell r="B470" t="str">
            <v>05.178.085</v>
          </cell>
          <cell r="C470" t="str">
            <v>Recessed cover and frame B125 600x600mm opening tray depth 85mm</v>
          </cell>
          <cell r="D470" t="str">
            <v>no</v>
          </cell>
          <cell r="E470">
            <v>193</v>
          </cell>
        </row>
        <row r="471">
          <cell r="B471" t="str">
            <v>05.178.090</v>
          </cell>
          <cell r="C471" t="str">
            <v>Recessed cover and frame B125 1220x675mm opening tray depth 85mm</v>
          </cell>
          <cell r="D471" t="str">
            <v>no</v>
          </cell>
          <cell r="E471">
            <v>352</v>
          </cell>
        </row>
        <row r="472">
          <cell r="B472" t="str">
            <v>05.178.095</v>
          </cell>
          <cell r="C472" t="str">
            <v>Recessed cover and frame B125 1830x675mm opening tray depth 85mm</v>
          </cell>
          <cell r="D472" t="str">
            <v>no</v>
          </cell>
          <cell r="E472">
            <v>577</v>
          </cell>
        </row>
        <row r="473">
          <cell r="B473" t="str">
            <v>05.178.100</v>
          </cell>
          <cell r="C473" t="str">
            <v>Extra Over for tray depth 105mm</v>
          </cell>
          <cell r="D473" t="str">
            <v>no</v>
          </cell>
          <cell r="E473">
            <v>2</v>
          </cell>
        </row>
        <row r="475">
          <cell r="C475" t="str">
            <v>Backfilling</v>
          </cell>
        </row>
        <row r="476">
          <cell r="B476" t="str">
            <v/>
          </cell>
        </row>
        <row r="477">
          <cell r="B477" t="str">
            <v>05.190</v>
          </cell>
          <cell r="C477" t="str">
            <v>Extra Over trench backfill with imported material</v>
          </cell>
        </row>
        <row r="478">
          <cell r="B478" t="str">
            <v>05.190.005</v>
          </cell>
          <cell r="C478" t="str">
            <v>Extra Over trench backfill for Type 1 sub-base</v>
          </cell>
          <cell r="D478" t="str">
            <v>m³</v>
          </cell>
          <cell r="E478">
            <v>58</v>
          </cell>
        </row>
        <row r="479">
          <cell r="B479" t="str">
            <v>05.190.010</v>
          </cell>
          <cell r="C479" t="str">
            <v>Extra Over trench backfill for Type B stone</v>
          </cell>
          <cell r="D479" t="str">
            <v>m³</v>
          </cell>
          <cell r="E479">
            <v>75</v>
          </cell>
        </row>
        <row r="480">
          <cell r="B480" t="str">
            <v>05.190.015</v>
          </cell>
          <cell r="C480" t="str">
            <v>Extra Over trench backfill for C8/10 concrete</v>
          </cell>
          <cell r="D480" t="str">
            <v>m³</v>
          </cell>
          <cell r="E480">
            <v>139</v>
          </cell>
        </row>
        <row r="481">
          <cell r="B481" t="str">
            <v>05.190.020</v>
          </cell>
          <cell r="C481" t="str">
            <v>Extra Over trench backfill for Foamed concrete</v>
          </cell>
          <cell r="D481" t="str">
            <v>m³</v>
          </cell>
          <cell r="E481">
            <v>142</v>
          </cell>
        </row>
        <row r="482">
          <cell r="B482" t="str">
            <v/>
          </cell>
        </row>
        <row r="483">
          <cell r="B483" t="str">
            <v>05.195</v>
          </cell>
          <cell r="C483" t="str">
            <v>Backfilling of disused chambers, gully pots and the like</v>
          </cell>
        </row>
        <row r="484">
          <cell r="B484" t="str">
            <v>05.195.005</v>
          </cell>
          <cell r="C484" t="str">
            <v>Backfilling of disused chambers, gully pots etc with Type 1 sub-base</v>
          </cell>
          <cell r="D484" t="str">
            <v>m³</v>
          </cell>
          <cell r="E484">
            <v>143</v>
          </cell>
        </row>
        <row r="485">
          <cell r="B485" t="str">
            <v>05.195.010</v>
          </cell>
          <cell r="C485" t="str">
            <v>Backfilling of disused chambers, gully pots etc with C8/10 concrete</v>
          </cell>
          <cell r="D485" t="str">
            <v>m³</v>
          </cell>
          <cell r="E485">
            <v>209</v>
          </cell>
        </row>
        <row r="487">
          <cell r="C487" t="str">
            <v>Excavation in Hard Material</v>
          </cell>
        </row>
        <row r="489">
          <cell r="B489" t="str">
            <v>05.200</v>
          </cell>
          <cell r="C489" t="str">
            <v>Extra Over all excavations for hard material</v>
          </cell>
        </row>
        <row r="490">
          <cell r="B490" t="str">
            <v>05.200.005</v>
          </cell>
          <cell r="C490" t="str">
            <v>Extra Over all excavation items for Asphaltic concrete</v>
          </cell>
          <cell r="D490" t="str">
            <v>m³</v>
          </cell>
          <cell r="E490">
            <v>162</v>
          </cell>
        </row>
        <row r="491">
          <cell r="B491" t="str">
            <v>05.200.010</v>
          </cell>
          <cell r="C491" t="str">
            <v>Extra Over all excavation items for Unreinforced concrete</v>
          </cell>
          <cell r="D491" t="str">
            <v>m³</v>
          </cell>
          <cell r="E491">
            <v>232</v>
          </cell>
        </row>
        <row r="492">
          <cell r="B492" t="str">
            <v>05.200.015</v>
          </cell>
          <cell r="C492" t="str">
            <v>Extra Over all excavation items for Reinforced concrete</v>
          </cell>
          <cell r="D492" t="str">
            <v>m³</v>
          </cell>
          <cell r="E492">
            <v>270</v>
          </cell>
        </row>
        <row r="493">
          <cell r="B493" t="str">
            <v>05.200.020</v>
          </cell>
          <cell r="C493" t="str">
            <v>Extra Over all excavation items for Rock</v>
          </cell>
          <cell r="D493" t="str">
            <v>m³</v>
          </cell>
          <cell r="E493">
            <v>135</v>
          </cell>
        </row>
        <row r="494">
          <cell r="B494" t="str">
            <v/>
          </cell>
        </row>
        <row r="496">
          <cell r="C496" t="str">
            <v>Series 600  EARTHWORKS</v>
          </cell>
        </row>
        <row r="498">
          <cell r="C498" t="str">
            <v>Excavation</v>
          </cell>
        </row>
        <row r="500">
          <cell r="B500" t="str">
            <v>06.005</v>
          </cell>
          <cell r="C500" t="str">
            <v>General excavation of topsoil (acceptable material class 5A)</v>
          </cell>
        </row>
        <row r="501">
          <cell r="B501" t="str">
            <v>06.005.006</v>
          </cell>
          <cell r="C501" t="str">
            <v>General excavation of topsoil not exceeding 50m³</v>
          </cell>
          <cell r="D501" t="str">
            <v>m³</v>
          </cell>
          <cell r="E501">
            <v>18</v>
          </cell>
        </row>
        <row r="502">
          <cell r="B502" t="str">
            <v>06.005.011</v>
          </cell>
          <cell r="C502" t="str">
            <v>General excavation of topsoil exceeding 50m³</v>
          </cell>
          <cell r="D502" t="str">
            <v>m³</v>
          </cell>
          <cell r="E502">
            <v>10</v>
          </cell>
        </row>
        <row r="503">
          <cell r="B503" t="str">
            <v/>
          </cell>
        </row>
        <row r="504">
          <cell r="B504" t="str">
            <v>06.010</v>
          </cell>
          <cell r="C504" t="str">
            <v>General excavation of acceptable/ unacceptable material - other than class 5A</v>
          </cell>
        </row>
        <row r="505">
          <cell r="B505" t="str">
            <v>06.010.006</v>
          </cell>
          <cell r="C505" t="str">
            <v>General excavation of acceptable or unacceptable material not exceeding 50m³</v>
          </cell>
          <cell r="D505" t="str">
            <v>m³</v>
          </cell>
          <cell r="E505">
            <v>18</v>
          </cell>
        </row>
        <row r="506">
          <cell r="B506" t="str">
            <v>06.010.011</v>
          </cell>
          <cell r="C506" t="str">
            <v>General excavation of acceptable or unacceptable material exceeding 50m³</v>
          </cell>
          <cell r="D506" t="str">
            <v>m³</v>
          </cell>
          <cell r="E506">
            <v>10</v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>06.020</v>
          </cell>
          <cell r="C508" t="str">
            <v>Excavation of acceptable or unacceptable material in watercourses</v>
          </cell>
        </row>
        <row r="509">
          <cell r="B509" t="str">
            <v>06.020.006</v>
          </cell>
          <cell r="C509" t="str">
            <v>General excavation of acceptable or unacceptable material in watercourses not exceeding 50m³</v>
          </cell>
          <cell r="D509" t="str">
            <v>m³</v>
          </cell>
          <cell r="E509">
            <v>22</v>
          </cell>
        </row>
        <row r="510">
          <cell r="B510" t="str">
            <v>06.020.011</v>
          </cell>
          <cell r="C510" t="str">
            <v>General excavation of acceptable or unacceptable material in watercourses exceeding 50m³</v>
          </cell>
          <cell r="D510" t="str">
            <v>m³</v>
          </cell>
          <cell r="E510">
            <v>16</v>
          </cell>
        </row>
        <row r="512">
          <cell r="C512" t="str">
            <v>Extra Over for Excavation in Hard Material</v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>06.025</v>
          </cell>
          <cell r="C514" t="str">
            <v>Extra Over for excavation of asphalt concrete material in carriageway</v>
          </cell>
        </row>
        <row r="515">
          <cell r="B515" t="str">
            <v>06.025.006</v>
          </cell>
          <cell r="C515" t="str">
            <v>E/O excavation of asphalt concrete material in carriageway not exceeding 25m³</v>
          </cell>
          <cell r="D515" t="str">
            <v>m³</v>
          </cell>
          <cell r="E515">
            <v>28</v>
          </cell>
        </row>
        <row r="516">
          <cell r="B516" t="str">
            <v>06.025.011</v>
          </cell>
          <cell r="C516" t="str">
            <v>E/O excavation of asphalt concrete material in carriageway exceeding 25m³</v>
          </cell>
          <cell r="D516" t="str">
            <v>m³</v>
          </cell>
          <cell r="E516">
            <v>20</v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>06.030</v>
          </cell>
          <cell r="C518" t="str">
            <v>As 06.025 but in footway or paved areas</v>
          </cell>
        </row>
        <row r="519">
          <cell r="B519" t="str">
            <v>06.030.006</v>
          </cell>
          <cell r="C519" t="str">
            <v>E/O excavation of asphalt concrete material in footway not exceeding 25m³</v>
          </cell>
          <cell r="D519" t="str">
            <v>m³</v>
          </cell>
          <cell r="E519">
            <v>25</v>
          </cell>
        </row>
        <row r="520">
          <cell r="B520" t="str">
            <v>06.030.011</v>
          </cell>
          <cell r="C520" t="str">
            <v>E/O excavation of asphalt concrete material in footway exceeding 25m³</v>
          </cell>
          <cell r="D520" t="str">
            <v>m³</v>
          </cell>
          <cell r="E520">
            <v>15</v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>06.035</v>
          </cell>
          <cell r="C522" t="str">
            <v>Extra Over for excavation of concrete or brick</v>
          </cell>
        </row>
        <row r="523">
          <cell r="B523" t="str">
            <v>06.035.006</v>
          </cell>
          <cell r="C523" t="str">
            <v>E/O excavation of concrete or brick not exceeding 25m³</v>
          </cell>
          <cell r="D523" t="str">
            <v>m³</v>
          </cell>
          <cell r="E523">
            <v>25</v>
          </cell>
        </row>
        <row r="524">
          <cell r="B524" t="str">
            <v>06.035.011</v>
          </cell>
          <cell r="C524" t="str">
            <v>E/O excavation of concrete or brick exceeding 25m³</v>
          </cell>
          <cell r="D524" t="str">
            <v>m³</v>
          </cell>
          <cell r="E524">
            <v>15</v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>06.040</v>
          </cell>
          <cell r="C526" t="str">
            <v>Extra Over for excavation of reinforced concrete</v>
          </cell>
        </row>
        <row r="527">
          <cell r="B527" t="str">
            <v>06.040.006</v>
          </cell>
          <cell r="C527" t="str">
            <v>Extra Over for excavation of reinforced concrete not exceeding 25m³</v>
          </cell>
          <cell r="D527" t="str">
            <v>m³</v>
          </cell>
          <cell r="E527">
            <v>40</v>
          </cell>
        </row>
        <row r="528">
          <cell r="B528" t="str">
            <v>06.040.011</v>
          </cell>
          <cell r="C528" t="str">
            <v>Extra Over for excavation of reinforced concrete exceeding 25m³</v>
          </cell>
          <cell r="D528" t="str">
            <v>m³</v>
          </cell>
          <cell r="E528">
            <v>25</v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>Disposal of Material</v>
          </cell>
        </row>
        <row r="532">
          <cell r="B532" t="str">
            <v>06.050</v>
          </cell>
          <cell r="C532" t="str">
            <v>Disposal of topsoil (Class 5A)</v>
          </cell>
        </row>
        <row r="533">
          <cell r="B533" t="str">
            <v>06.050.005</v>
          </cell>
          <cell r="C533" t="str">
            <v>Disposal of topsoil (Class 5A)Not exceeding 25m³</v>
          </cell>
          <cell r="D533" t="str">
            <v>m³</v>
          </cell>
          <cell r="E533">
            <v>28</v>
          </cell>
        </row>
        <row r="534">
          <cell r="B534" t="str">
            <v>06.050.010</v>
          </cell>
          <cell r="C534" t="str">
            <v>Disposal of topsoil (Class 5A)Exceeding 25m³</v>
          </cell>
          <cell r="D534" t="str">
            <v>m³</v>
          </cell>
          <cell r="E534">
            <v>15</v>
          </cell>
        </row>
        <row r="536">
          <cell r="B536" t="str">
            <v>06.056</v>
          </cell>
          <cell r="C536" t="str">
            <v>Disposal of unacceptable non-hazardous, uncontaminated material</v>
          </cell>
        </row>
        <row r="537">
          <cell r="B537" t="str">
            <v>06.055.005</v>
          </cell>
          <cell r="C537" t="str">
            <v>Disposal of unacceptable non-hazardous, uncontaminated material Not exceeding 25m³</v>
          </cell>
          <cell r="D537" t="str">
            <v>m³</v>
          </cell>
          <cell r="E537">
            <v>28</v>
          </cell>
        </row>
        <row r="538">
          <cell r="B538" t="str">
            <v>06.055.010</v>
          </cell>
          <cell r="C538" t="str">
            <v>Disposal of unacceptable non-hazardous, uncontaminated material Exceeding 25m³</v>
          </cell>
          <cell r="D538" t="str">
            <v>m³</v>
          </cell>
          <cell r="E538">
            <v>20</v>
          </cell>
        </row>
        <row r="540">
          <cell r="B540" t="str">
            <v/>
          </cell>
          <cell r="C540" t="str">
            <v>Imported Fill</v>
          </cell>
        </row>
        <row r="542">
          <cell r="B542" t="str">
            <v>06.070</v>
          </cell>
          <cell r="C542" t="str">
            <v>Capping material - 6F2</v>
          </cell>
        </row>
        <row r="543">
          <cell r="B543" t="str">
            <v>06.070.005</v>
          </cell>
          <cell r="C543" t="str">
            <v>Capping material - 6F2 Not exceeding 50m³</v>
          </cell>
          <cell r="D543" t="str">
            <v>m³</v>
          </cell>
          <cell r="E543">
            <v>43</v>
          </cell>
        </row>
        <row r="544">
          <cell r="B544" t="str">
            <v>06.070.010</v>
          </cell>
          <cell r="C544" t="str">
            <v>Capping material - 6F2 Exceeding 50m³</v>
          </cell>
          <cell r="D544" t="str">
            <v>m³</v>
          </cell>
          <cell r="E544">
            <v>36</v>
          </cell>
        </row>
        <row r="546">
          <cell r="B546" t="str">
            <v>06.075</v>
          </cell>
          <cell r="C546" t="str">
            <v>Type 1 granular material (Cl. 803)</v>
          </cell>
        </row>
        <row r="547">
          <cell r="B547" t="str">
            <v>06.075.005</v>
          </cell>
          <cell r="C547" t="str">
            <v>Type 1 GSB Not exceeding 50m³</v>
          </cell>
          <cell r="D547" t="str">
            <v>m³</v>
          </cell>
          <cell r="E547">
            <v>55</v>
          </cell>
        </row>
        <row r="548">
          <cell r="B548" t="str">
            <v>06.075.010</v>
          </cell>
          <cell r="C548" t="str">
            <v>Type 1 GSB Exceeding 50m³</v>
          </cell>
          <cell r="D548" t="str">
            <v>m³</v>
          </cell>
          <cell r="E548">
            <v>48</v>
          </cell>
        </row>
        <row r="550">
          <cell r="B550" t="str">
            <v>06.080</v>
          </cell>
          <cell r="C550" t="str">
            <v>Type 1 granular material (Recycled)</v>
          </cell>
        </row>
        <row r="551">
          <cell r="B551" t="str">
            <v>06.080.005</v>
          </cell>
          <cell r="C551" t="str">
            <v>Recycled Type 1 GSB Not exceeding 50m³</v>
          </cell>
          <cell r="D551" t="str">
            <v>m³</v>
          </cell>
          <cell r="E551">
            <v>49</v>
          </cell>
        </row>
        <row r="552">
          <cell r="B552" t="str">
            <v>06.080.010</v>
          </cell>
          <cell r="C552" t="str">
            <v>Recycled Type 1 GSB Exceeding 50m³</v>
          </cell>
          <cell r="D552" t="str">
            <v>m³</v>
          </cell>
          <cell r="E552">
            <v>42</v>
          </cell>
        </row>
        <row r="554">
          <cell r="B554" t="str">
            <v/>
          </cell>
          <cell r="C554" t="str">
            <v>Geotextile</v>
          </cell>
        </row>
        <row r="556">
          <cell r="B556" t="str">
            <v>06.090</v>
          </cell>
          <cell r="C556" t="str">
            <v>Geotextile Membrane  (100 - 150 g/m²)</v>
          </cell>
        </row>
        <row r="557">
          <cell r="B557" t="str">
            <v>06.090.005</v>
          </cell>
          <cell r="C557" t="str">
            <v>Geotextile Membrane (100 - 150 g/m²) Not exceeding 500m²</v>
          </cell>
          <cell r="D557" t="str">
            <v>m²</v>
          </cell>
          <cell r="E557">
            <v>2.5</v>
          </cell>
        </row>
        <row r="558">
          <cell r="B558" t="str">
            <v>06.090.010</v>
          </cell>
          <cell r="C558" t="str">
            <v>Geotextile Membrane (100 - 150 g/m²) Exceeding 500m²</v>
          </cell>
          <cell r="D558" t="str">
            <v>m²</v>
          </cell>
          <cell r="E558">
            <v>2</v>
          </cell>
        </row>
        <row r="560">
          <cell r="B560" t="str">
            <v>06.095</v>
          </cell>
          <cell r="C560" t="str">
            <v>Soft spots</v>
          </cell>
        </row>
        <row r="561">
          <cell r="B561" t="str">
            <v>06.095.005</v>
          </cell>
          <cell r="C561" t="str">
            <v>Excavation of soft spots</v>
          </cell>
          <cell r="D561" t="str">
            <v>m³</v>
          </cell>
          <cell r="E561">
            <v>36</v>
          </cell>
        </row>
        <row r="562">
          <cell r="B562" t="str">
            <v>06.095.010</v>
          </cell>
          <cell r="C562" t="str">
            <v>Filling of soft spot with Type 1 sub-base</v>
          </cell>
          <cell r="D562" t="str">
            <v>m³</v>
          </cell>
          <cell r="E562">
            <v>54</v>
          </cell>
        </row>
        <row r="563">
          <cell r="B563" t="str">
            <v>06.095.015</v>
          </cell>
          <cell r="C563" t="str">
            <v>Filling of soft spot with C8/10 concrete</v>
          </cell>
          <cell r="D563" t="str">
            <v>m³</v>
          </cell>
          <cell r="E563">
            <v>147</v>
          </cell>
        </row>
        <row r="564">
          <cell r="B564" t="str">
            <v/>
          </cell>
        </row>
        <row r="565">
          <cell r="B565" t="str">
            <v/>
          </cell>
          <cell r="C565" t="str">
            <v xml:space="preserve">Topsoiling </v>
          </cell>
        </row>
        <row r="567">
          <cell r="B567" t="str">
            <v>06.100</v>
          </cell>
          <cell r="C567" t="str">
            <v>Supply only topsoil (class 5B)</v>
          </cell>
        </row>
        <row r="568">
          <cell r="B568" t="str">
            <v>06.100.005</v>
          </cell>
          <cell r="C568" t="str">
            <v>Supply only topsoil (class 5B) Not exceeding 50m³</v>
          </cell>
          <cell r="D568" t="str">
            <v>m³</v>
          </cell>
          <cell r="E568">
            <v>24</v>
          </cell>
        </row>
        <row r="569">
          <cell r="B569" t="str">
            <v>06.100.010</v>
          </cell>
          <cell r="C569" t="str">
            <v>Supply only topsoil (class 5B) Exceeding 50m³</v>
          </cell>
          <cell r="D569" t="str">
            <v>m³</v>
          </cell>
          <cell r="E569">
            <v>24</v>
          </cell>
        </row>
        <row r="571">
          <cell r="B571" t="str">
            <v>06.105</v>
          </cell>
          <cell r="C571" t="str">
            <v>Topsoiling class 5A or 5B - not exceeding 250m²</v>
          </cell>
        </row>
        <row r="572">
          <cell r="B572" t="str">
            <v>06.105.005</v>
          </cell>
          <cell r="C572" t="str">
            <v>Topsoiling class 5A or 5B - not exceeding 250m² 100mm thick</v>
          </cell>
          <cell r="D572" t="str">
            <v>m²</v>
          </cell>
          <cell r="E572">
            <v>4</v>
          </cell>
        </row>
        <row r="573">
          <cell r="B573" t="str">
            <v>06.105.010</v>
          </cell>
          <cell r="C573" t="str">
            <v>Topsoiling class 5A or 5B - not exceeding 250m² 150mm thick</v>
          </cell>
          <cell r="D573" t="str">
            <v>m²</v>
          </cell>
          <cell r="E573">
            <v>7</v>
          </cell>
        </row>
        <row r="574">
          <cell r="B574" t="str">
            <v>06.105.015</v>
          </cell>
          <cell r="C574" t="str">
            <v>Topsoiling class 5A or 5B - not exceeding 250m² Over 150mm thick</v>
          </cell>
          <cell r="D574" t="str">
            <v>m³</v>
          </cell>
          <cell r="E574">
            <v>20</v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>06.110</v>
          </cell>
          <cell r="C576" t="str">
            <v>Topsoiling class 5A or 5B -  exceeding 250m²</v>
          </cell>
        </row>
        <row r="577">
          <cell r="B577" t="str">
            <v>06.110.005</v>
          </cell>
          <cell r="C577" t="str">
            <v>Topsoiling class 5A or 5B - exceeding 250m² 100mm thick</v>
          </cell>
          <cell r="D577" t="str">
            <v>m²</v>
          </cell>
          <cell r="E577">
            <v>3</v>
          </cell>
        </row>
        <row r="578">
          <cell r="B578" t="str">
            <v>06.110.010</v>
          </cell>
          <cell r="C578" t="str">
            <v>Topsoiling class 5A or 5B - exceeding 250m² 150mm thick</v>
          </cell>
          <cell r="D578" t="str">
            <v>m²</v>
          </cell>
          <cell r="E578">
            <v>5</v>
          </cell>
        </row>
        <row r="579">
          <cell r="B579" t="str">
            <v>06.110.015</v>
          </cell>
          <cell r="C579" t="str">
            <v>Topsoiling class 5A or 5B - exceeding 250m² Over 150mm thick</v>
          </cell>
          <cell r="D579" t="str">
            <v>m³</v>
          </cell>
          <cell r="E579">
            <v>13</v>
          </cell>
        </row>
        <row r="581">
          <cell r="B581" t="str">
            <v>06.115</v>
          </cell>
          <cell r="C581" t="str">
            <v>Completion / Preparation of Formation</v>
          </cell>
        </row>
        <row r="582">
          <cell r="B582" t="str">
            <v>06.115.005</v>
          </cell>
          <cell r="C582" t="str">
            <v>Completion / Preparation of Formation in all areas</v>
          </cell>
          <cell r="D582" t="str">
            <v>m²</v>
          </cell>
          <cell r="E582">
            <v>0.75</v>
          </cell>
        </row>
        <row r="584">
          <cell r="B584" t="str">
            <v/>
          </cell>
          <cell r="C584" t="str">
            <v>Trial Pits</v>
          </cell>
        </row>
        <row r="586">
          <cell r="B586" t="str">
            <v>06.135</v>
          </cell>
          <cell r="C586" t="str">
            <v>Trial pit in verge</v>
          </cell>
        </row>
        <row r="587">
          <cell r="B587" t="str">
            <v>06.135.010</v>
          </cell>
          <cell r="C587" t="str">
            <v>Trial pit in verge Not exceeding 1.00m deep</v>
          </cell>
          <cell r="D587" t="str">
            <v>m³</v>
          </cell>
          <cell r="E587">
            <v>85</v>
          </cell>
        </row>
        <row r="588">
          <cell r="B588" t="str">
            <v>06.135.015</v>
          </cell>
          <cell r="C588" t="str">
            <v>Trial pit in verge Exceeding 1.00m deep</v>
          </cell>
          <cell r="D588" t="str">
            <v>m³</v>
          </cell>
          <cell r="E588">
            <v>62</v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>06.140</v>
          </cell>
          <cell r="C590" t="str">
            <v>Trial pit in footway</v>
          </cell>
        </row>
        <row r="591">
          <cell r="B591" t="str">
            <v>06.140.005</v>
          </cell>
          <cell r="C591" t="str">
            <v>Trial pit in footway Not exceeding 1.00m deep</v>
          </cell>
          <cell r="D591" t="str">
            <v>m³</v>
          </cell>
          <cell r="E591">
            <v>240</v>
          </cell>
        </row>
        <row r="592">
          <cell r="B592" t="str">
            <v>06.140.010</v>
          </cell>
          <cell r="C592" t="str">
            <v>Trial pit in footway Exceeding 1.00m deep</v>
          </cell>
          <cell r="D592" t="str">
            <v>m³</v>
          </cell>
          <cell r="E592">
            <v>150</v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>06.145</v>
          </cell>
          <cell r="C594" t="str">
            <v>Trial pit in carriageway</v>
          </cell>
        </row>
        <row r="595">
          <cell r="B595" t="str">
            <v>06.145.005</v>
          </cell>
          <cell r="C595" t="str">
            <v>Trial pit in carriageway Not exceeding 1.00m deep</v>
          </cell>
          <cell r="D595" t="str">
            <v>m³</v>
          </cell>
          <cell r="E595">
            <v>265</v>
          </cell>
        </row>
        <row r="596">
          <cell r="B596" t="str">
            <v>06.145.010</v>
          </cell>
          <cell r="C596" t="str">
            <v>Trial pit in carriageway Exceeding 1.00m deep</v>
          </cell>
          <cell r="D596" t="str">
            <v>m³</v>
          </cell>
          <cell r="E596">
            <v>190</v>
          </cell>
        </row>
        <row r="597">
          <cell r="B597" t="str">
            <v/>
          </cell>
        </row>
        <row r="598">
          <cell r="B598" t="str">
            <v>06.150</v>
          </cell>
          <cell r="C598" t="str">
            <v>Breaking up and perforation of redundant pavements</v>
          </cell>
        </row>
        <row r="599">
          <cell r="B599" t="str">
            <v>06.150.005</v>
          </cell>
          <cell r="C599" t="str">
            <v>Breaking up and perforation of redundant pavements not exceeding 100mm deep</v>
          </cell>
          <cell r="D599" t="str">
            <v>m²</v>
          </cell>
          <cell r="E599">
            <v>2.5</v>
          </cell>
        </row>
        <row r="600">
          <cell r="B600" t="str">
            <v>06.150.010</v>
          </cell>
          <cell r="C600" t="str">
            <v>Breaking up and perforation of redundant pavements exceeding 100mm deep</v>
          </cell>
          <cell r="D600" t="str">
            <v>m²</v>
          </cell>
          <cell r="E600">
            <v>5</v>
          </cell>
        </row>
        <row r="602">
          <cell r="C602" t="str">
            <v/>
          </cell>
        </row>
        <row r="603">
          <cell r="C603" t="str">
            <v>Series 700  PAVEMENTS</v>
          </cell>
        </row>
        <row r="604">
          <cell r="C604" t="str">
            <v/>
          </cell>
        </row>
        <row r="605">
          <cell r="C605" t="str">
            <v>Sub-base</v>
          </cell>
        </row>
        <row r="607">
          <cell r="B607" t="str">
            <v>07.005</v>
          </cell>
          <cell r="C607" t="str">
            <v>Type 1 - in carriageway</v>
          </cell>
        </row>
        <row r="608">
          <cell r="B608" t="str">
            <v>07.005.006</v>
          </cell>
          <cell r="C608" t="str">
            <v>Type 1 - in carriageway not exceeding 50m³</v>
          </cell>
          <cell r="D608" t="str">
            <v>m³</v>
          </cell>
          <cell r="E608">
            <v>68</v>
          </cell>
        </row>
        <row r="609">
          <cell r="B609" t="str">
            <v>07.005.011</v>
          </cell>
          <cell r="C609" t="str">
            <v>Type 1 - in carriageway exceeding 50m³</v>
          </cell>
          <cell r="D609" t="str">
            <v>m³</v>
          </cell>
          <cell r="E609">
            <v>50</v>
          </cell>
        </row>
        <row r="610">
          <cell r="B610" t="str">
            <v/>
          </cell>
        </row>
        <row r="611">
          <cell r="C611" t="str">
            <v>Pavement</v>
          </cell>
        </row>
        <row r="613">
          <cell r="B613" t="str">
            <v/>
          </cell>
          <cell r="C613" t="str">
            <v>Base Course - Asphalt Concrete Materials:  BS EN 13108</v>
          </cell>
        </row>
        <row r="615">
          <cell r="B615" t="str">
            <v>07.010</v>
          </cell>
          <cell r="C615" t="str">
            <v>Base course, AC 32 dense base 40/60</v>
          </cell>
        </row>
        <row r="616">
          <cell r="B616" t="str">
            <v>07.010.005</v>
          </cell>
          <cell r="C616" t="str">
            <v>Base course, AC 32 dense base 40/60 PSV 45</v>
          </cell>
          <cell r="D616" t="str">
            <v>t</v>
          </cell>
          <cell r="E616">
            <v>71</v>
          </cell>
        </row>
        <row r="617">
          <cell r="B617" t="str">
            <v/>
          </cell>
        </row>
        <row r="618">
          <cell r="B618" t="str">
            <v>07.015</v>
          </cell>
          <cell r="C618" t="str">
            <v>Base course, AC 32 HDM base 40/60</v>
          </cell>
        </row>
        <row r="619">
          <cell r="B619" t="str">
            <v>07.015.005</v>
          </cell>
          <cell r="C619" t="str">
            <v>Base course, AC 32 HDM base 40/60 PSV 45</v>
          </cell>
          <cell r="D619" t="str">
            <v>t</v>
          </cell>
          <cell r="E619">
            <v>73</v>
          </cell>
        </row>
        <row r="620">
          <cell r="B620" t="str">
            <v/>
          </cell>
        </row>
        <row r="621">
          <cell r="B621" t="str">
            <v/>
          </cell>
          <cell r="C621" t="str">
            <v xml:space="preserve">Binder Course -  Asphalt Concrete Materials:  BS EN 13108 </v>
          </cell>
        </row>
        <row r="622">
          <cell r="B622" t="str">
            <v/>
          </cell>
        </row>
        <row r="623">
          <cell r="B623" t="str">
            <v>07.020</v>
          </cell>
          <cell r="C623" t="str">
            <v>Binder course, AC 20 dense bin 40/60 or HDM bin 40/60</v>
          </cell>
        </row>
        <row r="624">
          <cell r="B624" t="str">
            <v>07.020.005</v>
          </cell>
          <cell r="C624" t="str">
            <v>Binder course, AC 20 dense bin 40/60 or HDM bin 40/60 PSV 45</v>
          </cell>
          <cell r="D624" t="str">
            <v>t</v>
          </cell>
          <cell r="E624">
            <v>77</v>
          </cell>
        </row>
        <row r="625">
          <cell r="B625" t="str">
            <v>07.020.010</v>
          </cell>
          <cell r="C625" t="str">
            <v>Binder course, AC 20 dense bin 40/60 or HDM bin 40/60 PSV 55</v>
          </cell>
          <cell r="D625" t="str">
            <v>t</v>
          </cell>
          <cell r="E625">
            <v>82</v>
          </cell>
        </row>
        <row r="626">
          <cell r="B626" t="str">
            <v/>
          </cell>
        </row>
        <row r="627">
          <cell r="C627" t="str">
            <v>Binder course, AC 20 dense bin 40/60 or HDM bin 40/60</v>
          </cell>
        </row>
        <row r="628">
          <cell r="C628" t="str">
            <v>PSV 45 - equivelant sq.m rate for a 60mm layer</v>
          </cell>
          <cell r="D628" t="str">
            <v>m2</v>
          </cell>
          <cell r="E628">
            <v>10.266666666666667</v>
          </cell>
        </row>
        <row r="629">
          <cell r="C629" t="str">
            <v>PSV 55 - equivelant sq.m rate for a 60mm layer</v>
          </cell>
          <cell r="D629" t="str">
            <v>m2</v>
          </cell>
          <cell r="E629">
            <v>10.933333333333334</v>
          </cell>
        </row>
        <row r="630">
          <cell r="B630" t="str">
            <v/>
          </cell>
        </row>
        <row r="631">
          <cell r="B631" t="str">
            <v/>
          </cell>
          <cell r="C631" t="str">
            <v xml:space="preserve">Surface Course - Asphalt Concrete Materials:  BS EN 13108 </v>
          </cell>
        </row>
        <row r="632">
          <cell r="B632" t="str">
            <v/>
          </cell>
        </row>
        <row r="633">
          <cell r="B633" t="str">
            <v>07.040</v>
          </cell>
          <cell r="C633" t="str">
            <v>Surface course, AC 14 close surf 100/150</v>
          </cell>
        </row>
        <row r="634">
          <cell r="B634" t="str">
            <v>07.040.010</v>
          </cell>
          <cell r="C634" t="str">
            <v>Surface course, AC 14 close surf 100/150 Up to PSV 60</v>
          </cell>
          <cell r="D634" t="str">
            <v>t</v>
          </cell>
          <cell r="E634">
            <v>108</v>
          </cell>
        </row>
        <row r="635">
          <cell r="B635" t="str">
            <v>07.040.015</v>
          </cell>
          <cell r="C635" t="str">
            <v>Surface course, AC 14 close surf 100/150 PSV 65 and above</v>
          </cell>
          <cell r="D635" t="str">
            <v>t</v>
          </cell>
          <cell r="E635">
            <v>111</v>
          </cell>
        </row>
        <row r="636">
          <cell r="B636" t="str">
            <v/>
          </cell>
        </row>
        <row r="637">
          <cell r="B637" t="str">
            <v>07.045</v>
          </cell>
          <cell r="C637" t="str">
            <v>Surface course, AC 10 close surf 100/150</v>
          </cell>
        </row>
        <row r="638">
          <cell r="B638" t="str">
            <v>07.045.010</v>
          </cell>
          <cell r="C638" t="str">
            <v>Surface course, AC 10 close surf 100/150 Up to PSV 60</v>
          </cell>
          <cell r="D638" t="str">
            <v>t</v>
          </cell>
          <cell r="E638">
            <v>114</v>
          </cell>
        </row>
        <row r="639">
          <cell r="B639" t="str">
            <v>07.045.015</v>
          </cell>
          <cell r="C639" t="str">
            <v>Surface course, AC 10 close surf 100/150 PSV 65 and above</v>
          </cell>
          <cell r="D639" t="str">
            <v>t</v>
          </cell>
          <cell r="E639">
            <v>117</v>
          </cell>
        </row>
        <row r="640">
          <cell r="B640" t="str">
            <v/>
          </cell>
        </row>
        <row r="641">
          <cell r="B641" t="str">
            <v>07.050</v>
          </cell>
          <cell r="C641" t="str">
            <v>Surface course,  AC 6 dense surf 100/150</v>
          </cell>
        </row>
        <row r="642">
          <cell r="B642" t="str">
            <v>07.050.010</v>
          </cell>
          <cell r="C642" t="str">
            <v>Surface course, AC 6 close surf 100/150 Up to PSV 60</v>
          </cell>
          <cell r="D642" t="str">
            <v>t</v>
          </cell>
          <cell r="E642">
            <v>124</v>
          </cell>
        </row>
        <row r="643">
          <cell r="B643" t="str">
            <v>07.050.015</v>
          </cell>
          <cell r="C643" t="str">
            <v>Surface course, AC 6 close surf 100/150 PSV 65 and above</v>
          </cell>
          <cell r="D643" t="str">
            <v>t</v>
          </cell>
          <cell r="E643">
            <v>126</v>
          </cell>
        </row>
        <row r="644">
          <cell r="B644" t="str">
            <v/>
          </cell>
        </row>
        <row r="645">
          <cell r="B645" t="str">
            <v>07.055</v>
          </cell>
          <cell r="C645" t="str">
            <v>Surface course, HRA 30/14 surf 40/60 des</v>
          </cell>
        </row>
        <row r="646">
          <cell r="B646" t="str">
            <v>07.055.005</v>
          </cell>
          <cell r="C646" t="str">
            <v>Surface course HRA 30/14 surf 40/60 des</v>
          </cell>
          <cell r="D646" t="str">
            <v>t</v>
          </cell>
          <cell r="E646">
            <v>119</v>
          </cell>
        </row>
        <row r="647">
          <cell r="B647" t="str">
            <v/>
          </cell>
        </row>
        <row r="648">
          <cell r="B648" t="str">
            <v>07.060</v>
          </cell>
          <cell r="C648" t="str">
            <v>Surface course, HRA 35/14 surf 40/60 des</v>
          </cell>
        </row>
        <row r="649">
          <cell r="B649" t="str">
            <v>07.060.005</v>
          </cell>
          <cell r="C649" t="str">
            <v>Surface course HRA 35/14 surf 40/60 des</v>
          </cell>
          <cell r="D649" t="str">
            <v>t</v>
          </cell>
          <cell r="E649">
            <v>115</v>
          </cell>
        </row>
        <row r="650">
          <cell r="B650" t="str">
            <v/>
          </cell>
        </row>
        <row r="651">
          <cell r="B651" t="str">
            <v>07.065</v>
          </cell>
          <cell r="C651" t="str">
            <v>Coated chippings - 14/20 mm size</v>
          </cell>
        </row>
        <row r="652">
          <cell r="B652" t="str">
            <v>07.065.015</v>
          </cell>
          <cell r="C652" t="str">
            <v>Coated chippings - 14/20 mm size Up to PSV 65</v>
          </cell>
          <cell r="D652" t="str">
            <v>m²</v>
          </cell>
          <cell r="E652">
            <v>1.75</v>
          </cell>
        </row>
        <row r="653">
          <cell r="B653" t="str">
            <v>07.065.020</v>
          </cell>
          <cell r="C653" t="str">
            <v>Coated chippings - 14/20 mm size PSV 68</v>
          </cell>
          <cell r="D653" t="str">
            <v>m²</v>
          </cell>
          <cell r="E653">
            <v>2</v>
          </cell>
        </row>
        <row r="654">
          <cell r="B654" t="str">
            <v/>
          </cell>
        </row>
        <row r="655">
          <cell r="B655" t="str">
            <v>07.070</v>
          </cell>
          <cell r="C655" t="str">
            <v>Surface course, HRA  55/10 surf 40/60</v>
          </cell>
        </row>
        <row r="656">
          <cell r="B656" t="str">
            <v>07.070.010</v>
          </cell>
          <cell r="C656" t="str">
            <v>Surface course, HRA  55/10 surf 40/60 Up to PSV 60</v>
          </cell>
          <cell r="D656" t="str">
            <v>t</v>
          </cell>
          <cell r="E656">
            <v>115</v>
          </cell>
        </row>
        <row r="657">
          <cell r="B657" t="str">
            <v>07.070.015</v>
          </cell>
          <cell r="C657" t="str">
            <v>Surface course, HRA  55/10 surf 40/60 PSV 65 and above</v>
          </cell>
          <cell r="D657" t="str">
            <v>t</v>
          </cell>
          <cell r="E657">
            <v>118</v>
          </cell>
        </row>
        <row r="658">
          <cell r="B658" t="str">
            <v/>
          </cell>
        </row>
        <row r="659">
          <cell r="B659" t="str">
            <v>07.075</v>
          </cell>
          <cell r="C659" t="str">
            <v>Surface course, HRA  55/14 surf 40/60</v>
          </cell>
        </row>
        <row r="660">
          <cell r="B660" t="str">
            <v>07.075.010</v>
          </cell>
          <cell r="C660" t="str">
            <v>Surface course, HRA  55/14 surf 40/60 Up to PSV 60</v>
          </cell>
          <cell r="D660" t="str">
            <v>t</v>
          </cell>
          <cell r="E660">
            <v>114</v>
          </cell>
        </row>
        <row r="661">
          <cell r="B661" t="str">
            <v>07.075.015</v>
          </cell>
          <cell r="C661" t="str">
            <v>Surface course, HRA  55/14 surf 40/60 PSV 65 and above</v>
          </cell>
          <cell r="D661" t="str">
            <v>t</v>
          </cell>
          <cell r="E661">
            <v>118</v>
          </cell>
        </row>
        <row r="663">
          <cell r="B663" t="str">
            <v>07.080</v>
          </cell>
          <cell r="C663" t="str">
            <v>Surface course, SMA 14 surf 40/60</v>
          </cell>
        </row>
        <row r="664">
          <cell r="B664" t="str">
            <v>07.080.015</v>
          </cell>
          <cell r="C664" t="str">
            <v>Surface course, SMA 14 surf 40/60 Up to PSV 65</v>
          </cell>
          <cell r="D664" t="str">
            <v>t</v>
          </cell>
          <cell r="E664">
            <v>128</v>
          </cell>
        </row>
        <row r="665">
          <cell r="B665" t="str">
            <v>07.080.020</v>
          </cell>
          <cell r="C665" t="str">
            <v>Surface course, SMA 14 surf 40/60 PSV 68</v>
          </cell>
          <cell r="D665" t="str">
            <v>t</v>
          </cell>
          <cell r="E665">
            <v>140</v>
          </cell>
        </row>
        <row r="666">
          <cell r="B666" t="str">
            <v/>
          </cell>
        </row>
        <row r="667">
          <cell r="B667" t="str">
            <v>07.085</v>
          </cell>
          <cell r="C667" t="str">
            <v>Surface course, SMA 10 surf 40/60</v>
          </cell>
        </row>
        <row r="668">
          <cell r="B668" t="str">
            <v>07.085.015</v>
          </cell>
          <cell r="C668" t="str">
            <v>Surface course, SMA 10 surf 40/60 Up to PSV 65</v>
          </cell>
          <cell r="D668" t="str">
            <v>t</v>
          </cell>
          <cell r="E668">
            <v>132</v>
          </cell>
        </row>
        <row r="669">
          <cell r="B669" t="str">
            <v>07.085.020</v>
          </cell>
          <cell r="C669" t="str">
            <v>Surface course, SMA 10 surf 40/60 PSV 68</v>
          </cell>
          <cell r="D669" t="str">
            <v>t</v>
          </cell>
          <cell r="E669">
            <v>142</v>
          </cell>
        </row>
        <row r="670">
          <cell r="B670" t="str">
            <v/>
          </cell>
        </row>
        <row r="671">
          <cell r="B671" t="str">
            <v>07.095</v>
          </cell>
          <cell r="C671" t="str">
            <v>Thin surface course systems - Cl 942</v>
          </cell>
        </row>
        <row r="672">
          <cell r="B672" t="str">
            <v>07.095.010</v>
          </cell>
          <cell r="C672" t="str">
            <v>Thin surface course systems - Cl 942 10mm PSV &lt; 65</v>
          </cell>
          <cell r="D672" t="str">
            <v>t</v>
          </cell>
          <cell r="E672">
            <v>132</v>
          </cell>
        </row>
        <row r="673">
          <cell r="B673" t="str">
            <v>07.095.015</v>
          </cell>
          <cell r="C673" t="str">
            <v>Thin surface course systems - Cl 942 10mm PSV 68</v>
          </cell>
          <cell r="D673" t="str">
            <v>t</v>
          </cell>
          <cell r="E673">
            <v>142</v>
          </cell>
        </row>
        <row r="674">
          <cell r="B674" t="str">
            <v>07.095.025</v>
          </cell>
          <cell r="C674" t="str">
            <v>Thin surface course systems - Cl 942 14mm PSV &lt; 65</v>
          </cell>
          <cell r="D674" t="str">
            <v>t</v>
          </cell>
          <cell r="E674">
            <v>128</v>
          </cell>
        </row>
        <row r="675">
          <cell r="B675" t="str">
            <v>07.095.030</v>
          </cell>
          <cell r="C675" t="str">
            <v>Thin surface course systems - Cl 942 14mm PSV 68</v>
          </cell>
          <cell r="D675" t="str">
            <v>t</v>
          </cell>
          <cell r="E675">
            <v>140</v>
          </cell>
        </row>
        <row r="676">
          <cell r="B676" t="str">
            <v/>
          </cell>
        </row>
        <row r="677">
          <cell r="C677" t="str">
            <v>Regulating</v>
          </cell>
        </row>
        <row r="678">
          <cell r="B678" t="str">
            <v/>
          </cell>
        </row>
        <row r="679">
          <cell r="B679" t="str">
            <v>07.100</v>
          </cell>
          <cell r="C679" t="str">
            <v>Regulating - asphalt concrete materials:  BS EN 13108</v>
          </cell>
        </row>
        <row r="680">
          <cell r="B680" t="str">
            <v>07.100.005</v>
          </cell>
          <cell r="C680" t="str">
            <v>Regulating AC 20 dense bin or HDM bin reg 40/60</v>
          </cell>
          <cell r="D680" t="str">
            <v>t</v>
          </cell>
          <cell r="E680">
            <v>92</v>
          </cell>
        </row>
        <row r="681">
          <cell r="B681" t="str">
            <v>07.100.015</v>
          </cell>
          <cell r="C681" t="str">
            <v>Regulating AC 14 close surf reg 100/150</v>
          </cell>
          <cell r="D681" t="str">
            <v>t</v>
          </cell>
          <cell r="E681">
            <v>123</v>
          </cell>
        </row>
        <row r="682">
          <cell r="B682" t="str">
            <v>07.100.020</v>
          </cell>
          <cell r="C682" t="str">
            <v>Regulating AC 10 close surf reg 100/150</v>
          </cell>
          <cell r="D682" t="str">
            <v>t</v>
          </cell>
          <cell r="E682">
            <v>133</v>
          </cell>
        </row>
        <row r="683">
          <cell r="B683" t="str">
            <v>07.100.025</v>
          </cell>
          <cell r="C683" t="str">
            <v>Regulating AC 6 dense surf reg 100/150</v>
          </cell>
          <cell r="D683" t="str">
            <v>t</v>
          </cell>
          <cell r="E683">
            <v>148</v>
          </cell>
        </row>
        <row r="684">
          <cell r="B684" t="str">
            <v/>
          </cell>
        </row>
        <row r="685">
          <cell r="B685" t="str">
            <v/>
          </cell>
          <cell r="C685" t="str">
            <v>Extra Over Asphalt Concrete Materials</v>
          </cell>
        </row>
        <row r="686">
          <cell r="B686" t="str">
            <v/>
          </cell>
        </row>
        <row r="687">
          <cell r="B687" t="str">
            <v>07.106</v>
          </cell>
          <cell r="C687" t="str">
            <v>Extra Over surfacing items for smaller volumes</v>
          </cell>
        </row>
        <row r="688">
          <cell r="B688" t="str">
            <v>07.106.005</v>
          </cell>
          <cell r="C688" t="str">
            <v>Extra Over surfacing items for smaller volumes Not exceeding 100t</v>
          </cell>
          <cell r="D688" t="str">
            <v>t</v>
          </cell>
          <cell r="E688">
            <v>33</v>
          </cell>
        </row>
        <row r="689">
          <cell r="B689" t="str">
            <v>07.106.010</v>
          </cell>
          <cell r="C689" t="str">
            <v>Extra Over surfacing items for smaller volumes Exceeding 100 but not exceeding 250t</v>
          </cell>
          <cell r="D689" t="str">
            <v>t</v>
          </cell>
          <cell r="E689">
            <v>11</v>
          </cell>
        </row>
        <row r="690">
          <cell r="B690" t="str">
            <v>07.106.020</v>
          </cell>
          <cell r="C690" t="str">
            <v>Extra Over surfacing items for smaller volumes Exceeding 250t</v>
          </cell>
          <cell r="D690" t="str">
            <v>t</v>
          </cell>
          <cell r="E690" t="str">
            <v>nil</v>
          </cell>
        </row>
        <row r="691">
          <cell r="B691" t="str">
            <v/>
          </cell>
        </row>
        <row r="692">
          <cell r="B692" t="str">
            <v>07.110</v>
          </cell>
          <cell r="C692" t="str">
            <v>Extra Over surfacing items for hand lay</v>
          </cell>
        </row>
        <row r="693">
          <cell r="B693" t="str">
            <v>07.110.006</v>
          </cell>
          <cell r="C693" t="str">
            <v>Extra Over surfacing items for hand lay Not exceeding 10t</v>
          </cell>
          <cell r="D693" t="str">
            <v>t</v>
          </cell>
          <cell r="E693">
            <v>45</v>
          </cell>
        </row>
        <row r="694">
          <cell r="B694" t="str">
            <v>07.110.011</v>
          </cell>
          <cell r="C694" t="str">
            <v>Extra Over surfacing items for hand lay Exceeding 10t</v>
          </cell>
          <cell r="D694" t="str">
            <v>t</v>
          </cell>
          <cell r="E694">
            <v>21</v>
          </cell>
        </row>
        <row r="695">
          <cell r="B695" t="str">
            <v/>
          </cell>
        </row>
        <row r="696">
          <cell r="C696" t="str">
            <v>Asphalt Reinforcement</v>
          </cell>
        </row>
        <row r="698">
          <cell r="B698" t="str">
            <v>07.115</v>
          </cell>
          <cell r="C698" t="str">
            <v>Asphalt reinforcement: glass fibre grid; 100 kN/m tensile strength across width Glasgrid 8501 or equivalent</v>
          </cell>
        </row>
        <row r="699">
          <cell r="B699" t="str">
            <v>07.115.005</v>
          </cell>
          <cell r="C699" t="str">
            <v>Asphalt reinforcement: glass fibre grid; 100 kN/m tensile strength across width Glasgrid 8501 or equivalent Not exceeding 1,000m²</v>
          </cell>
          <cell r="D699" t="str">
            <v>m²</v>
          </cell>
          <cell r="E699">
            <v>9</v>
          </cell>
        </row>
        <row r="700">
          <cell r="B700" t="str">
            <v>07.115.010</v>
          </cell>
          <cell r="C700" t="str">
            <v>Asphalt reinforcement: glass fibre grid; 100 kN/m tensile strength across width Glasgrid 8501 or equivalent Exceeding 1,000m²</v>
          </cell>
          <cell r="D700" t="str">
            <v>m²</v>
          </cell>
          <cell r="E700">
            <v>5</v>
          </cell>
        </row>
        <row r="701">
          <cell r="B701" t="str">
            <v/>
          </cell>
        </row>
        <row r="702">
          <cell r="B702" t="str">
            <v>07.120</v>
          </cell>
          <cell r="C702" t="str">
            <v>Asphalt reinforcement: glass fibre grid; 200 kN/m tensile strength across width Glasgrid 8502 or equivalent</v>
          </cell>
        </row>
        <row r="703">
          <cell r="B703" t="str">
            <v>07.120.005</v>
          </cell>
          <cell r="C703" t="str">
            <v>Asphalt reinforcement: glass fibre grid; 200 kN/m tensile strength across width Glasgrid 8502 or equivalent Not exceeding 1,000m²</v>
          </cell>
          <cell r="D703" t="str">
            <v>m²</v>
          </cell>
          <cell r="E703">
            <v>12</v>
          </cell>
        </row>
        <row r="704">
          <cell r="B704" t="str">
            <v>07.120.010</v>
          </cell>
          <cell r="C704" t="str">
            <v>Asphalt reinforcement: glass fibre grid; 200 kN/m tensile strength across width Glasgrid 8502 or equivalent Exceeding 1,000m²</v>
          </cell>
          <cell r="D704" t="str">
            <v>m²</v>
          </cell>
          <cell r="E704">
            <v>11</v>
          </cell>
        </row>
        <row r="705">
          <cell r="B705" t="str">
            <v/>
          </cell>
        </row>
        <row r="706">
          <cell r="B706" t="str">
            <v>07.125</v>
          </cell>
          <cell r="C706" t="str">
            <v>Bond or tack coat</v>
          </cell>
        </row>
        <row r="707">
          <cell r="B707" t="str">
            <v>07.125.005</v>
          </cell>
          <cell r="C707" t="str">
            <v>Bond or tack coat K1-40 (0.4 - 0.6 litres per m²)</v>
          </cell>
          <cell r="D707" t="str">
            <v>m²</v>
          </cell>
          <cell r="E707">
            <v>0.5</v>
          </cell>
        </row>
        <row r="708">
          <cell r="B708" t="str">
            <v>07.125.010</v>
          </cell>
          <cell r="C708" t="str">
            <v>Bond or tack coat Polymer modified: hot applied (0.6 litres per m²)</v>
          </cell>
          <cell r="D708" t="str">
            <v>m²</v>
          </cell>
          <cell r="E708">
            <v>0.75</v>
          </cell>
        </row>
        <row r="709">
          <cell r="B709" t="str">
            <v/>
          </cell>
        </row>
        <row r="710">
          <cell r="B710" t="str">
            <v/>
          </cell>
          <cell r="C710" t="str">
            <v>Joints</v>
          </cell>
        </row>
        <row r="711">
          <cell r="B711" t="str">
            <v/>
          </cell>
        </row>
        <row r="712">
          <cell r="B712" t="str">
            <v>07.130</v>
          </cell>
          <cell r="C712" t="str">
            <v>Cut back existing flexible pavement</v>
          </cell>
        </row>
        <row r="713">
          <cell r="B713" t="str">
            <v>07.130.005</v>
          </cell>
          <cell r="C713" t="str">
            <v>Cut back existing flexible pavement Not exceeding 300mm wide and up to 50mm deep</v>
          </cell>
          <cell r="D713" t="str">
            <v>m</v>
          </cell>
          <cell r="E713">
            <v>19</v>
          </cell>
        </row>
        <row r="714">
          <cell r="B714" t="str">
            <v>07.130.010</v>
          </cell>
          <cell r="C714" t="str">
            <v>Cut back existing flexible pavement Not exceeding 300mm wide and 50 to 100mm deep</v>
          </cell>
          <cell r="D714" t="str">
            <v>m</v>
          </cell>
          <cell r="E714">
            <v>20</v>
          </cell>
        </row>
        <row r="715">
          <cell r="B715" t="str">
            <v/>
          </cell>
        </row>
        <row r="716">
          <cell r="B716" t="str">
            <v>07.135</v>
          </cell>
          <cell r="C716" t="str">
            <v>Saw cutting flexible pavement</v>
          </cell>
        </row>
        <row r="717">
          <cell r="B717" t="str">
            <v>07.135.005</v>
          </cell>
          <cell r="C717" t="str">
            <v>Saw cutting flexible pavement Not exceeding 50mm deep</v>
          </cell>
          <cell r="D717" t="str">
            <v>m</v>
          </cell>
          <cell r="E717">
            <v>2.5</v>
          </cell>
        </row>
        <row r="718">
          <cell r="B718" t="str">
            <v>07.135.010</v>
          </cell>
          <cell r="C718" t="str">
            <v>Saw cutting flexible pavement Exceeding 50 but not exceeding 100mm deep</v>
          </cell>
          <cell r="D718" t="str">
            <v>m</v>
          </cell>
          <cell r="E718">
            <v>3.5</v>
          </cell>
        </row>
        <row r="719">
          <cell r="B719" t="str">
            <v/>
          </cell>
        </row>
        <row r="720">
          <cell r="B720" t="str">
            <v/>
          </cell>
          <cell r="C720" t="str">
            <v>Cold Planing</v>
          </cell>
        </row>
        <row r="722">
          <cell r="B722" t="str">
            <v/>
          </cell>
          <cell r="C722" t="str">
            <v>Cold planing is carried out by specialist sub-contractors and should</v>
          </cell>
        </row>
        <row r="723">
          <cell r="C723" t="str">
            <v>be charged at their cost plus the agreed uplift.</v>
          </cell>
        </row>
        <row r="725">
          <cell r="B725" t="str">
            <v/>
          </cell>
          <cell r="C725" t="str">
            <v xml:space="preserve">Surface Treatments </v>
          </cell>
        </row>
        <row r="726">
          <cell r="B726" t="str">
            <v/>
          </cell>
        </row>
        <row r="727">
          <cell r="B727" t="str">
            <v>07.175</v>
          </cell>
          <cell r="C727" t="str">
            <v>HFS, Cl 924, Type 1, grey - hot applied; PSV 70</v>
          </cell>
        </row>
        <row r="728">
          <cell r="B728" t="str">
            <v>07.175.005</v>
          </cell>
          <cell r="C728" t="str">
            <v>HFS, Cl 924, Type 1, grey - hot applied; PSV 70 Establishment</v>
          </cell>
          <cell r="D728" t="str">
            <v>no</v>
          </cell>
          <cell r="E728">
            <v>197</v>
          </cell>
        </row>
        <row r="729">
          <cell r="B729" t="str">
            <v>07.175.010</v>
          </cell>
          <cell r="C729" t="str">
            <v>HFS, Cl 924, Type 1, grey - hot applied; PSV 70 Not exceeding 100m²</v>
          </cell>
          <cell r="D729" t="str">
            <v>m²</v>
          </cell>
          <cell r="E729">
            <v>28</v>
          </cell>
        </row>
        <row r="730">
          <cell r="B730" t="str">
            <v>07.175.016</v>
          </cell>
          <cell r="C730" t="str">
            <v>HFS, Cl 924, Type 1, grey - hot applied; PSV 70 Exceeding 100m²</v>
          </cell>
          <cell r="D730" t="str">
            <v>m²</v>
          </cell>
          <cell r="E730">
            <v>16</v>
          </cell>
        </row>
        <row r="732">
          <cell r="B732" t="str">
            <v>07.180</v>
          </cell>
          <cell r="C732" t="str">
            <v>HFS, Cl 924, Type 1, grey - cold applied epoxy resin; PSV 70</v>
          </cell>
        </row>
        <row r="733">
          <cell r="B733" t="str">
            <v>07.180.005</v>
          </cell>
          <cell r="C733" t="str">
            <v>HFS, Cl 924, Type 1, grey - cold applied epoxy resin; PSV 70 Establishment</v>
          </cell>
          <cell r="D733" t="str">
            <v>no</v>
          </cell>
          <cell r="E733">
            <v>113</v>
          </cell>
        </row>
        <row r="734">
          <cell r="B734" t="str">
            <v>07.180.010</v>
          </cell>
          <cell r="C734" t="str">
            <v>HFS, Cl 924, Type 1, grey - cold applied epoxy resin; PSV 70 Not exceeding 100m²</v>
          </cell>
          <cell r="D734" t="str">
            <v>m²</v>
          </cell>
          <cell r="E734">
            <v>28</v>
          </cell>
        </row>
        <row r="735">
          <cell r="B735" t="str">
            <v>07.180.016</v>
          </cell>
          <cell r="C735" t="str">
            <v>HFS, Cl 924, Type 1, grey - cold applied epoxy resin; PSV 70 Exceeding 100m²</v>
          </cell>
          <cell r="D735" t="str">
            <v>m²</v>
          </cell>
          <cell r="E735">
            <v>17</v>
          </cell>
        </row>
        <row r="737">
          <cell r="B737" t="str">
            <v>07.185</v>
          </cell>
          <cell r="C737" t="str">
            <v>HFS, Cl 924, Type 1, grey - cold applied bitumen extended epoxy resin; PSV 70</v>
          </cell>
        </row>
        <row r="738">
          <cell r="B738" t="str">
            <v>07.185.005</v>
          </cell>
          <cell r="C738" t="str">
            <v>HFS, Cl 924, Type 1, grey - cold applied bitumen extended epoxy resin; PSV 70 Establishment</v>
          </cell>
          <cell r="D738" t="str">
            <v>no</v>
          </cell>
          <cell r="E738">
            <v>113</v>
          </cell>
        </row>
        <row r="739">
          <cell r="B739" t="str">
            <v>07.185.010</v>
          </cell>
          <cell r="C739" t="str">
            <v>HFS, Cl 924, Type 1, grey - cold applied bitumen extended epoxy resin; PSV 70 Not exceeding 100m²</v>
          </cell>
          <cell r="D739" t="str">
            <v>m²</v>
          </cell>
          <cell r="E739">
            <v>28</v>
          </cell>
        </row>
        <row r="740">
          <cell r="B740" t="str">
            <v>07.185.016</v>
          </cell>
          <cell r="C740" t="str">
            <v>HFS, Cl 924, Type 1, grey - cold applied bitumen extended epoxy resin; PSV 70 Exceeding 100m²</v>
          </cell>
          <cell r="D740" t="str">
            <v>m²</v>
          </cell>
          <cell r="E740">
            <v>17</v>
          </cell>
        </row>
        <row r="742">
          <cell r="B742" t="str">
            <v>07.190</v>
          </cell>
          <cell r="C742" t="str">
            <v>HFS, Cl 924, Type 1, grey - cold applied MMA resin; PSV 70</v>
          </cell>
        </row>
        <row r="743">
          <cell r="B743" t="str">
            <v>07.190.005</v>
          </cell>
          <cell r="C743" t="str">
            <v>HFS, Cl 924, Type 1, grey - cold applied MMA resin; PSV 70 Establishment</v>
          </cell>
          <cell r="D743" t="str">
            <v>no</v>
          </cell>
          <cell r="E743">
            <v>113</v>
          </cell>
        </row>
        <row r="744">
          <cell r="B744" t="str">
            <v>07.190.010</v>
          </cell>
          <cell r="C744" t="str">
            <v>HFS, Cl 924, Type 1, grey - cold applied MMA resin; PSV 70 Not exceeding 100m²</v>
          </cell>
          <cell r="D744" t="str">
            <v>m²</v>
          </cell>
          <cell r="E744">
            <v>32</v>
          </cell>
        </row>
        <row r="745">
          <cell r="B745" t="str">
            <v>07.190.016</v>
          </cell>
          <cell r="C745" t="str">
            <v>HFS, Cl 924, Type 1, grey - cold applied MMA resin; PSV 70 Exceeding 100m²</v>
          </cell>
          <cell r="D745" t="str">
            <v>m²</v>
          </cell>
          <cell r="E745">
            <v>21</v>
          </cell>
        </row>
        <row r="746">
          <cell r="B746" t="str">
            <v/>
          </cell>
        </row>
        <row r="747">
          <cell r="B747" t="str">
            <v>07.195</v>
          </cell>
          <cell r="C747" t="str">
            <v>Extra Over high friction surfaces for colours other than grey</v>
          </cell>
        </row>
        <row r="748">
          <cell r="B748" t="str">
            <v>07.195.005</v>
          </cell>
          <cell r="C748" t="str">
            <v>Extra Over high friction surfaces for colours other than grey - Red</v>
          </cell>
          <cell r="D748" t="str">
            <v>m²</v>
          </cell>
          <cell r="E748">
            <v>2.25</v>
          </cell>
        </row>
        <row r="749">
          <cell r="B749" t="str">
            <v>07.195.010</v>
          </cell>
          <cell r="C749" t="str">
            <v>Extra Over high friction surfaces for colours other than grey - Buff</v>
          </cell>
          <cell r="D749" t="str">
            <v>m²</v>
          </cell>
          <cell r="E749">
            <v>0.1</v>
          </cell>
        </row>
        <row r="750">
          <cell r="B750" t="str">
            <v>07.195.015</v>
          </cell>
          <cell r="C750" t="str">
            <v>Extra Over high friction surfaces for colours other than grey - Green</v>
          </cell>
          <cell r="D750" t="str">
            <v>m²</v>
          </cell>
          <cell r="E750">
            <v>2.25</v>
          </cell>
        </row>
        <row r="751">
          <cell r="B751" t="str">
            <v/>
          </cell>
        </row>
        <row r="752">
          <cell r="B752" t="str">
            <v>07.200</v>
          </cell>
          <cell r="C752" t="str">
            <v>Micro asphalt, min PSV 55, Cl 918, 10 mm thick (18 kg/m²)</v>
          </cell>
        </row>
        <row r="753">
          <cell r="B753" t="str">
            <v>07.200.006</v>
          </cell>
          <cell r="C753" t="str">
            <v>Micro asphalt, min PSV 55, Cl 918, 10 mm thick (18 kg/m²) Exceeding 500 but not exceeding 3,000m²</v>
          </cell>
          <cell r="D753" t="str">
            <v>m²</v>
          </cell>
          <cell r="E753">
            <v>6</v>
          </cell>
        </row>
        <row r="754">
          <cell r="B754" t="str">
            <v>07.200.015</v>
          </cell>
          <cell r="C754" t="str">
            <v>Micro asphalt, min PSV 55, Cl 918, 10 mm thick (18 kg/m²) Exceeding 3,000m²</v>
          </cell>
          <cell r="D754" t="str">
            <v>m²</v>
          </cell>
          <cell r="E754">
            <v>5</v>
          </cell>
        </row>
        <row r="755">
          <cell r="B755" t="str">
            <v>07.200.020</v>
          </cell>
          <cell r="C755" t="str">
            <v>Micro asphalt, min PSV 55, Cl 918, 10 mm thick (18 kg/m²) Regulating</v>
          </cell>
          <cell r="D755" t="str">
            <v>kg</v>
          </cell>
          <cell r="E755">
            <v>0.15</v>
          </cell>
        </row>
        <row r="756">
          <cell r="B756" t="str">
            <v/>
          </cell>
        </row>
        <row r="757">
          <cell r="B757" t="str">
            <v>07.205</v>
          </cell>
          <cell r="C757" t="str">
            <v xml:space="preserve">Micro asphalt, min PSV 63, Cl 918, 15 mm thick (24 kg/m²) </v>
          </cell>
        </row>
        <row r="758">
          <cell r="B758" t="str">
            <v>07.205.006</v>
          </cell>
          <cell r="C758" t="str">
            <v>Micro asphalt, min PSV 55, Cl 918, 15 mm thick (24 kg/m²) Exceeding 500 but not exceeding 3,000m²</v>
          </cell>
          <cell r="D758" t="str">
            <v>m²</v>
          </cell>
          <cell r="E758">
            <v>7</v>
          </cell>
        </row>
        <row r="759">
          <cell r="B759" t="str">
            <v>07.205.015</v>
          </cell>
          <cell r="C759" t="str">
            <v>Micro asphalt, min PSV 55, Cl 918, 15 mm thick (24 kg/m²) Exceeding 3,000m²</v>
          </cell>
          <cell r="D759" t="str">
            <v>m²</v>
          </cell>
          <cell r="E759">
            <v>6</v>
          </cell>
        </row>
        <row r="760">
          <cell r="B760" t="str">
            <v>07.205.020</v>
          </cell>
          <cell r="C760" t="str">
            <v>Micro asphalt, min PSV 55, Cl 918, 15 mm thick (24 kg/m²) Regulating</v>
          </cell>
          <cell r="D760" t="str">
            <v>kg</v>
          </cell>
          <cell r="E760">
            <v>0.15</v>
          </cell>
        </row>
        <row r="761">
          <cell r="B761" t="str">
            <v/>
          </cell>
        </row>
        <row r="762">
          <cell r="B762" t="str">
            <v/>
          </cell>
          <cell r="C762" t="str">
            <v>Surface Dressing</v>
          </cell>
        </row>
        <row r="764">
          <cell r="B764" t="str">
            <v>07.210</v>
          </cell>
          <cell r="C764" t="str">
            <v>Single surface dressing, intermediate grade polymer modified binder at 1.5 Litres per m²</v>
          </cell>
        </row>
        <row r="765">
          <cell r="B765" t="str">
            <v>07.210.005</v>
          </cell>
          <cell r="C765" t="str">
            <v>Single surface dressing, intermediate grade polymer modified binder at 1.5 Litres per m² 2.8 / 6.3 mm uncoated chippings - PSV 55</v>
          </cell>
          <cell r="D765" t="str">
            <v>m²</v>
          </cell>
          <cell r="E765">
            <v>2.4</v>
          </cell>
        </row>
        <row r="766">
          <cell r="B766" t="str">
            <v>07.210.010</v>
          </cell>
          <cell r="C766" t="str">
            <v>Single surface dressing, intermediate grade polymer modified binder at 1.5 Litres per m² 2.8 / 6.3 mm uncoated chippings - PSV 60</v>
          </cell>
          <cell r="D766" t="str">
            <v>m²</v>
          </cell>
          <cell r="E766">
            <v>2.5</v>
          </cell>
        </row>
        <row r="767">
          <cell r="B767" t="str">
            <v/>
          </cell>
        </row>
        <row r="768">
          <cell r="B768" t="str">
            <v>07.220</v>
          </cell>
          <cell r="C768" t="str">
            <v>Single surface dressing, intermediate grade polymer modified binder at 1.7 Litres per m²</v>
          </cell>
        </row>
        <row r="769">
          <cell r="B769" t="str">
            <v>07.220.005</v>
          </cell>
          <cell r="C769" t="str">
            <v>Single surface dressing, intermediate grade polymer modified binder at 1.7 Litres per m² 6.3 / 10 mm uncoated chippings - PSV 55</v>
          </cell>
          <cell r="D769" t="str">
            <v>m²</v>
          </cell>
          <cell r="E769">
            <v>2.5</v>
          </cell>
        </row>
        <row r="770">
          <cell r="B770" t="str">
            <v>07.220.010</v>
          </cell>
          <cell r="C770" t="str">
            <v>Single surface dressing, intermediate grade polymer modified binder at 1.7 Litres per m² 6.3 / 10 mm uncoated chippings - PSV 60</v>
          </cell>
          <cell r="D770" t="str">
            <v>m²</v>
          </cell>
          <cell r="E770">
            <v>2.6</v>
          </cell>
        </row>
        <row r="771">
          <cell r="B771" t="str">
            <v/>
          </cell>
        </row>
        <row r="772">
          <cell r="B772" t="str">
            <v>07.240</v>
          </cell>
          <cell r="C772" t="str">
            <v>Racked in surface dressing, intermediate grade polymer modified binder at 1.9 Litres per m²</v>
          </cell>
        </row>
        <row r="773">
          <cell r="B773" t="str">
            <v>07.240.005</v>
          </cell>
          <cell r="C773" t="str">
            <v>Racked in surface dressing, intermediate grade polymer modified binder at 1.9 Litres per m² 6.3 / 10 with 2.8 / 6.3 mm uncoated chippings - PSV 55</v>
          </cell>
          <cell r="D773" t="str">
            <v>m²</v>
          </cell>
          <cell r="E773">
            <v>2.75</v>
          </cell>
        </row>
        <row r="774">
          <cell r="B774" t="str">
            <v>07.240.010</v>
          </cell>
          <cell r="C774" t="str">
            <v>Racked in surface dressing, intermediate grade polymer modified binder at 1.9 Litres per m² 6.3 / 10 with 2.8 / 6.3 mm uncoated chippings - PSV 60</v>
          </cell>
          <cell r="D774" t="str">
            <v>m²</v>
          </cell>
          <cell r="E774">
            <v>2.9</v>
          </cell>
        </row>
        <row r="775">
          <cell r="B775" t="str">
            <v/>
          </cell>
        </row>
        <row r="776">
          <cell r="B776" t="str">
            <v>07.280</v>
          </cell>
          <cell r="C776" t="str">
            <v>Extra Over or under for variations in rate of spread of intermediate binder</v>
          </cell>
        </row>
        <row r="777">
          <cell r="B777" t="str">
            <v>07.280.005</v>
          </cell>
          <cell r="C777" t="str">
            <v>Extra Over for variations in rate of spread of intermediate binder 0.1 litres per m²</v>
          </cell>
          <cell r="D777" t="str">
            <v>m²</v>
          </cell>
          <cell r="E777">
            <v>0.05</v>
          </cell>
        </row>
        <row r="778">
          <cell r="B778" t="str">
            <v>07.280.010</v>
          </cell>
          <cell r="C778" t="str">
            <v>Extra Over for variations in rate of spread of intermediate binder 0.2 litres per m²</v>
          </cell>
          <cell r="D778" t="str">
            <v>m²</v>
          </cell>
          <cell r="E778">
            <v>0.1</v>
          </cell>
        </row>
        <row r="779">
          <cell r="B779" t="str">
            <v/>
          </cell>
        </row>
        <row r="780">
          <cell r="B780" t="str">
            <v>07.285</v>
          </cell>
          <cell r="C780" t="str">
            <v>Single surface dressing, premium grade polymer modified binder at 1.5 litres per m²</v>
          </cell>
        </row>
        <row r="781">
          <cell r="B781" t="str">
            <v>07.285.005</v>
          </cell>
          <cell r="C781" t="str">
            <v>Single surface dressing, premium grade polymer modified binder at 1.5 litres per m² 2.8 / 6.3 mm uncoated chippings - PSV 55</v>
          </cell>
          <cell r="D781" t="str">
            <v>m²</v>
          </cell>
          <cell r="E781">
            <v>2.4500000000000002</v>
          </cell>
        </row>
        <row r="782">
          <cell r="B782" t="str">
            <v>07.285.010</v>
          </cell>
          <cell r="C782" t="str">
            <v>Single surface dressing, premium grade polymer modified binder at 1.5 litres per m² 2.8 / 6.3 mm uncoated chippings - PSV 60</v>
          </cell>
          <cell r="D782" t="str">
            <v>m²</v>
          </cell>
          <cell r="E782">
            <v>2.5499999999999998</v>
          </cell>
        </row>
        <row r="783">
          <cell r="B783" t="str">
            <v/>
          </cell>
        </row>
        <row r="784">
          <cell r="B784" t="str">
            <v>07.295</v>
          </cell>
          <cell r="C784" t="str">
            <v>Single surface dressing, premium grade polymer modified binder at 1.7 litres per m²</v>
          </cell>
        </row>
        <row r="785">
          <cell r="B785" t="str">
            <v>07.295.010</v>
          </cell>
          <cell r="C785" t="str">
            <v>Single surface dressing, premium grade polymer modified binder at 1.7 litres per m² 6.3 / 10 mm uncoated chippings - PSV 55</v>
          </cell>
          <cell r="D785" t="str">
            <v>m²</v>
          </cell>
          <cell r="E785">
            <v>2.6</v>
          </cell>
        </row>
        <row r="786">
          <cell r="B786" t="str">
            <v>07.295.015</v>
          </cell>
          <cell r="C786" t="str">
            <v>Single surface dressing, premium grade polymer modified binder at 1.7 litres per m² 6.3 / 10 mm uncoated chippings - PSV 60</v>
          </cell>
          <cell r="D786" t="str">
            <v>m²</v>
          </cell>
          <cell r="E786">
            <v>2.7</v>
          </cell>
        </row>
        <row r="787">
          <cell r="B787" t="str">
            <v/>
          </cell>
        </row>
        <row r="788">
          <cell r="B788" t="str">
            <v>07.300</v>
          </cell>
          <cell r="C788" t="str">
            <v>Racked in surface dressing, premium grade polymer modified binder at 1.9 litres per m²</v>
          </cell>
        </row>
        <row r="789">
          <cell r="B789" t="str">
            <v>07.300.005</v>
          </cell>
          <cell r="C789" t="str">
            <v>Racked in surface dressing, premium grade polymer modified binder at 1.9 litres per m² 6.3 / 10 with 2.8 / 6.3 mm uncoated chippings - PSV 55</v>
          </cell>
          <cell r="D789" t="str">
            <v>m²</v>
          </cell>
          <cell r="E789">
            <v>2.8</v>
          </cell>
        </row>
        <row r="790">
          <cell r="B790" t="str">
            <v>07.300.010</v>
          </cell>
          <cell r="C790" t="str">
            <v>Racked in surface dressing, premium grade polymer modified binder at 1.9 litres per m² 6.3 / 10 with 2.8 / 6.3 mm uncoated chippings - PSV 60</v>
          </cell>
          <cell r="D790" t="str">
            <v>m²</v>
          </cell>
          <cell r="E790">
            <v>3</v>
          </cell>
        </row>
        <row r="791">
          <cell r="B791" t="str">
            <v/>
          </cell>
        </row>
        <row r="792">
          <cell r="B792" t="str">
            <v>07.330</v>
          </cell>
          <cell r="C792" t="str">
            <v>Extra Over or under for variations in rate of spread of premium binder</v>
          </cell>
        </row>
        <row r="793">
          <cell r="B793" t="str">
            <v>07.330.005</v>
          </cell>
          <cell r="C793" t="str">
            <v>Extra Over or under for variations in rate of spread of premium binder 0.1 litres per m²</v>
          </cell>
          <cell r="D793" t="str">
            <v>m²</v>
          </cell>
          <cell r="E793">
            <v>0.06</v>
          </cell>
        </row>
        <row r="794">
          <cell r="B794" t="str">
            <v>07.330.010</v>
          </cell>
          <cell r="C794" t="str">
            <v>Extra Over or under for variations in rate of spread of premium binder 0.2 litres per m²</v>
          </cell>
          <cell r="D794" t="str">
            <v>m²</v>
          </cell>
          <cell r="E794">
            <v>0.12</v>
          </cell>
        </row>
        <row r="795">
          <cell r="B795" t="str">
            <v/>
          </cell>
        </row>
        <row r="796">
          <cell r="B796" t="str">
            <v>07.335</v>
          </cell>
          <cell r="C796" t="str">
            <v>Extra Over 60 PSV surface dressing for 65 PSV stone</v>
          </cell>
        </row>
        <row r="797">
          <cell r="B797" t="str">
            <v>07.335.005</v>
          </cell>
          <cell r="C797" t="str">
            <v>Extra Over 60 PSV surface dressing for 65 PSV stone Single dressing</v>
          </cell>
          <cell r="D797" t="str">
            <v>m²</v>
          </cell>
          <cell r="E797">
            <v>0.04</v>
          </cell>
        </row>
        <row r="798">
          <cell r="B798" t="str">
            <v>07.335.010</v>
          </cell>
          <cell r="C798" t="str">
            <v>Extra Over 60 PSV surface dressing for 65 PSV stone Racked-in dressing</v>
          </cell>
          <cell r="D798" t="str">
            <v>m²</v>
          </cell>
          <cell r="E798">
            <v>0.12</v>
          </cell>
        </row>
        <row r="799">
          <cell r="B799" t="str">
            <v/>
          </cell>
        </row>
        <row r="800">
          <cell r="B800" t="str">
            <v>07.340</v>
          </cell>
          <cell r="C800" t="str">
            <v>Extra Over surface dressing items</v>
          </cell>
        </row>
        <row r="801">
          <cell r="B801" t="str">
            <v>07.340.005</v>
          </cell>
          <cell r="C801" t="str">
            <v>Extra Over surface dressing items Works in urban locations (Speed limit up to 30mph)</v>
          </cell>
          <cell r="D801" t="str">
            <v>m²</v>
          </cell>
          <cell r="E801">
            <v>0.55000000000000004</v>
          </cell>
        </row>
        <row r="802">
          <cell r="B802" t="str">
            <v>07.340.010</v>
          </cell>
          <cell r="C802" t="str">
            <v>Extra Over surface dressing items Works in narrow roads not exceeding 2.4m wide</v>
          </cell>
          <cell r="D802" t="str">
            <v>m²</v>
          </cell>
          <cell r="E802">
            <v>1.9</v>
          </cell>
        </row>
        <row r="803">
          <cell r="B803" t="str">
            <v/>
          </cell>
        </row>
        <row r="804">
          <cell r="B804" t="str">
            <v/>
          </cell>
          <cell r="C804" t="str">
            <v>Carriageway Patching</v>
          </cell>
        </row>
        <row r="806">
          <cell r="B806" t="str">
            <v>07.345</v>
          </cell>
          <cell r="C806" t="str">
            <v>Hand patching repairs to existing flexible carriageway</v>
          </cell>
        </row>
        <row r="807">
          <cell r="B807" t="str">
            <v>07.345.011</v>
          </cell>
          <cell r="C807" t="str">
            <v>Carriageway Patching AC 20 dense bin, 60mm thick - patch size not exceeding 10m²</v>
          </cell>
          <cell r="D807" t="str">
            <v>m²</v>
          </cell>
          <cell r="E807">
            <v>40</v>
          </cell>
        </row>
        <row r="808">
          <cell r="B808" t="str">
            <v>07.345.016</v>
          </cell>
          <cell r="C808" t="str">
            <v>Carriageway Patching AC 20 dense bin, 60mm thick - patch size exceeding 10m²</v>
          </cell>
          <cell r="D808" t="str">
            <v>m²</v>
          </cell>
          <cell r="E808">
            <v>25</v>
          </cell>
        </row>
        <row r="809">
          <cell r="B809" t="str">
            <v>07.345.025</v>
          </cell>
          <cell r="C809" t="str">
            <v>Carriageway Patching AC 20 dense bin additional depth per 5mm increment</v>
          </cell>
          <cell r="D809" t="str">
            <v>m²</v>
          </cell>
          <cell r="E809">
            <v>2</v>
          </cell>
        </row>
        <row r="810">
          <cell r="B810" t="str">
            <v>07.345.036</v>
          </cell>
          <cell r="C810" t="str">
            <v>Carriageway Patching AC 6 dense surf, 25mm thick  patch size not exceeding 10m²</v>
          </cell>
          <cell r="D810" t="str">
            <v>m²</v>
          </cell>
          <cell r="E810">
            <v>32</v>
          </cell>
        </row>
        <row r="811">
          <cell r="B811" t="str">
            <v>07.345.041</v>
          </cell>
          <cell r="C811" t="str">
            <v>Carriageway Patching AC 6 dense surf, 25mm thick  patch size exceeding 10m²</v>
          </cell>
          <cell r="D811" t="str">
            <v>m²</v>
          </cell>
          <cell r="E811">
            <v>17</v>
          </cell>
        </row>
        <row r="812">
          <cell r="B812" t="str">
            <v/>
          </cell>
        </row>
        <row r="813">
          <cell r="B813" t="str">
            <v>07.355</v>
          </cell>
          <cell r="C813" t="str">
            <v xml:space="preserve">Machine patching repairs to existing flexible carriageway </v>
          </cell>
        </row>
        <row r="814">
          <cell r="B814" t="str">
            <v>07.355.005</v>
          </cell>
          <cell r="C814" t="str">
            <v>Carriageway machine patching AC 20 dense bin, 60mm thick patch exceeding 10 but not exceeding 100m²</v>
          </cell>
          <cell r="D814" t="str">
            <v>m²</v>
          </cell>
          <cell r="E814">
            <v>38</v>
          </cell>
        </row>
        <row r="815">
          <cell r="B815" t="str">
            <v>07.355.011</v>
          </cell>
          <cell r="C815" t="str">
            <v>Carriageway machine patching AC 20 dense bin, 60mm thick patch exceeding 100 but not exceeding 500m²</v>
          </cell>
          <cell r="D815" t="str">
            <v>m²</v>
          </cell>
          <cell r="E815">
            <v>20</v>
          </cell>
        </row>
        <row r="816">
          <cell r="B816" t="str">
            <v>07.355.020</v>
          </cell>
          <cell r="C816" t="str">
            <v>Carriageway machine patching AC 20 dense bin, 60mm thick in an individual patch exceeding 500m²</v>
          </cell>
          <cell r="D816" t="str">
            <v>m²</v>
          </cell>
          <cell r="E816">
            <v>16</v>
          </cell>
        </row>
        <row r="817">
          <cell r="B817" t="str">
            <v>07.355.025</v>
          </cell>
          <cell r="C817" t="str">
            <v>Carriageway machine patching AC 20 dense bin additional 5mm increments</v>
          </cell>
          <cell r="D817" t="str">
            <v>m²</v>
          </cell>
          <cell r="E817">
            <v>1.5</v>
          </cell>
        </row>
        <row r="818">
          <cell r="B818" t="str">
            <v>07.355.030</v>
          </cell>
          <cell r="C818" t="str">
            <v>Carriageway machine patching AC 6 dense surf, 25mm thick in an individual patch exceeding 10 but not exceeding 100m²</v>
          </cell>
          <cell r="D818" t="str">
            <v>m²</v>
          </cell>
          <cell r="E818">
            <v>30</v>
          </cell>
        </row>
        <row r="819">
          <cell r="B819" t="str">
            <v>07.355.036</v>
          </cell>
          <cell r="C819" t="str">
            <v>Carriageway machine patching AC 6 dense surf, 25mm thick in an individual patch exceeding 100 but not exceeding 500m²</v>
          </cell>
          <cell r="D819" t="str">
            <v>m²</v>
          </cell>
          <cell r="E819">
            <v>15</v>
          </cell>
        </row>
        <row r="820">
          <cell r="B820" t="str">
            <v>07.355.045</v>
          </cell>
          <cell r="C820" t="str">
            <v>Carriageway machine patching AC 6 dense surf, 25mm thick in an individual patch exceeding 500m²</v>
          </cell>
          <cell r="D820" t="str">
            <v>m²</v>
          </cell>
          <cell r="E820">
            <v>12</v>
          </cell>
        </row>
        <row r="821">
          <cell r="B821" t="str">
            <v/>
          </cell>
        </row>
        <row r="822">
          <cell r="B822" t="str">
            <v>07.360</v>
          </cell>
          <cell r="C822" t="str">
            <v>Extra Over AC 20 dense bin patching items</v>
          </cell>
        </row>
        <row r="823">
          <cell r="B823" t="str">
            <v>07.360.025</v>
          </cell>
          <cell r="C823" t="str">
            <v>E/O AC 20 dense bin patching items HRA 60/20 bin base 40/60</v>
          </cell>
          <cell r="D823" t="str">
            <v>m²</v>
          </cell>
          <cell r="E823">
            <v>3</v>
          </cell>
        </row>
        <row r="824">
          <cell r="B824" t="str">
            <v>07.360.030</v>
          </cell>
          <cell r="C824" t="str">
            <v>E/O AC 20 dense bin patching items Additional 5mm increments</v>
          </cell>
          <cell r="D824" t="str">
            <v>m²</v>
          </cell>
          <cell r="E824">
            <v>0.25</v>
          </cell>
        </row>
        <row r="825">
          <cell r="B825" t="str">
            <v/>
          </cell>
        </row>
        <row r="826">
          <cell r="B826" t="str">
            <v>07.365</v>
          </cell>
          <cell r="C826" t="str">
            <v>Extra Over 25mm thickness - AC 6 dense surf 100/150 patching</v>
          </cell>
        </row>
        <row r="827">
          <cell r="B827" t="str">
            <v>07.365.005</v>
          </cell>
          <cell r="C827" t="str">
            <v>E/O 25mm thickness - AC 6 dense surf 100/150 patching 30mm thickness - AC 10 close surf 100/150</v>
          </cell>
          <cell r="D827" t="str">
            <v>m²</v>
          </cell>
          <cell r="E827">
            <v>1</v>
          </cell>
        </row>
        <row r="828">
          <cell r="B828" t="str">
            <v>07.365.010</v>
          </cell>
          <cell r="C828" t="str">
            <v>E/O 25mm thickness - AC 6 dense surf 100/150 patching 40mm thickness - AC 14 close surf 100/150 - PSV 55</v>
          </cell>
          <cell r="D828" t="str">
            <v>m²</v>
          </cell>
          <cell r="E828">
            <v>2.75</v>
          </cell>
        </row>
        <row r="829">
          <cell r="B829" t="str">
            <v>07.365.015</v>
          </cell>
          <cell r="C829" t="str">
            <v>E/O 25mm thickness - AC 6 dense surf 100/150 patching 50mm thickness - HRA 35/14 surf 40/60 des (to include precoated chippings)</v>
          </cell>
          <cell r="D829" t="str">
            <v>m²</v>
          </cell>
          <cell r="E829">
            <v>7</v>
          </cell>
        </row>
        <row r="830">
          <cell r="B830" t="str">
            <v>07.365.020</v>
          </cell>
          <cell r="C830" t="str">
            <v>E/O 25mm thickness - AC 6 dense surf 100/150 patching 45mm thickness - HRA  55/14 surf 100/150 pen</v>
          </cell>
          <cell r="D830" t="str">
            <v>m²</v>
          </cell>
          <cell r="E830">
            <v>4</v>
          </cell>
        </row>
        <row r="831">
          <cell r="B831" t="str">
            <v>07.365.025</v>
          </cell>
          <cell r="C831" t="str">
            <v>E/O 25mm thickness - AC 6 dense surf 100/150 patching 35mm thickness - SMA 10 surf 40/60</v>
          </cell>
          <cell r="D831" t="str">
            <v>m²</v>
          </cell>
          <cell r="E831">
            <v>2.75</v>
          </cell>
        </row>
        <row r="832">
          <cell r="B832" t="str">
            <v/>
          </cell>
        </row>
        <row r="833">
          <cell r="B833" t="str">
            <v>07.370</v>
          </cell>
          <cell r="C833" t="str">
            <v>Extra Over patching items for the replacement of lower layers</v>
          </cell>
        </row>
        <row r="834">
          <cell r="B834" t="str">
            <v>07.370.005</v>
          </cell>
          <cell r="C834" t="str">
            <v>E/O patching items for the replacement of AC 32 dense base, 100mm thick</v>
          </cell>
          <cell r="D834" t="str">
            <v>m²</v>
          </cell>
          <cell r="E834">
            <v>33</v>
          </cell>
        </row>
        <row r="835">
          <cell r="B835" t="str">
            <v>07.370.010</v>
          </cell>
          <cell r="C835" t="str">
            <v>E/O patching items for the replacement of Type 1 Sub-base</v>
          </cell>
          <cell r="D835" t="str">
            <v>m³</v>
          </cell>
          <cell r="E835">
            <v>160</v>
          </cell>
        </row>
        <row r="836">
          <cell r="B836" t="str">
            <v/>
          </cell>
        </row>
        <row r="837">
          <cell r="B837" t="str">
            <v>07.375</v>
          </cell>
          <cell r="C837" t="str">
            <v>Overlay patching up to 60mm average thickness - AC 14 close surf 100/150 - PSV 55</v>
          </cell>
        </row>
        <row r="838">
          <cell r="B838" t="str">
            <v>07.375.006</v>
          </cell>
          <cell r="C838" t="str">
            <v>Overlay patching up to 60mm average thickness - AC 14 close surf 100/150 - PSV 55 Not exceeding 5t</v>
          </cell>
          <cell r="D838" t="str">
            <v>t</v>
          </cell>
          <cell r="E838">
            <v>290</v>
          </cell>
        </row>
        <row r="839">
          <cell r="B839" t="str">
            <v>07.375.011</v>
          </cell>
          <cell r="C839" t="str">
            <v>Overlay patching up to 60mm average thickness - AC 14 close surf 100/150 - PSV 55 Exceeding 5t</v>
          </cell>
          <cell r="D839" t="str">
            <v>t</v>
          </cell>
          <cell r="E839">
            <v>200</v>
          </cell>
        </row>
        <row r="840">
          <cell r="B840" t="str">
            <v/>
          </cell>
        </row>
        <row r="841">
          <cell r="B841" t="str">
            <v>07.380</v>
          </cell>
          <cell r="C841" t="str">
            <v>Extra Over overlay patching rates</v>
          </cell>
        </row>
        <row r="842">
          <cell r="B842" t="str">
            <v>07.380.015</v>
          </cell>
          <cell r="C842" t="str">
            <v>E/O overlay patching rates HRA 35/14 surf 40/60 des (to include precoated chippings)</v>
          </cell>
          <cell r="D842" t="str">
            <v>t</v>
          </cell>
          <cell r="E842">
            <v>20</v>
          </cell>
        </row>
        <row r="843">
          <cell r="B843" t="str">
            <v>07.380.020</v>
          </cell>
          <cell r="C843" t="str">
            <v>E/O overlay patching rates HRA  55/14 surf 100/150 pen</v>
          </cell>
          <cell r="D843" t="str">
            <v>t</v>
          </cell>
          <cell r="E843">
            <v>3.5</v>
          </cell>
        </row>
        <row r="844">
          <cell r="B844" t="str">
            <v>07.380.025</v>
          </cell>
          <cell r="C844" t="str">
            <v>E/O overlay patching rates SMA 10 surf 40/60</v>
          </cell>
          <cell r="D844" t="str">
            <v>t</v>
          </cell>
          <cell r="E844">
            <v>10</v>
          </cell>
        </row>
        <row r="845">
          <cell r="B845" t="str">
            <v/>
          </cell>
        </row>
        <row r="846">
          <cell r="B846" t="str">
            <v/>
          </cell>
          <cell r="C846" t="str">
            <v>Carriageway Haunching</v>
          </cell>
        </row>
        <row r="848">
          <cell r="B848" t="str">
            <v>07.420</v>
          </cell>
          <cell r="C848" t="str">
            <v>Haunch repairs to existing carriageway, 300mm deep</v>
          </cell>
        </row>
        <row r="849">
          <cell r="B849" t="str">
            <v>07.420.006</v>
          </cell>
          <cell r="C849" t="str">
            <v>Haunch repairs to existing carriageway, 300mm deep Not exceeding 25m²</v>
          </cell>
          <cell r="D849" t="str">
            <v>m²</v>
          </cell>
          <cell r="E849">
            <v>100</v>
          </cell>
        </row>
        <row r="850">
          <cell r="B850" t="str">
            <v>07.420.016</v>
          </cell>
          <cell r="C850" t="str">
            <v>Haunch repairs to existing carriageway, 300mm deep Exceeding 25m²</v>
          </cell>
          <cell r="D850" t="str">
            <v>m²</v>
          </cell>
          <cell r="E850">
            <v>85</v>
          </cell>
        </row>
        <row r="851">
          <cell r="B851" t="str">
            <v/>
          </cell>
        </row>
        <row r="852">
          <cell r="B852" t="str">
            <v>07.425</v>
          </cell>
          <cell r="C852" t="str">
            <v>Haunch repairs to existing carriageway, 500mm deep</v>
          </cell>
        </row>
        <row r="853">
          <cell r="B853" t="str">
            <v>07.425.006</v>
          </cell>
          <cell r="C853" t="str">
            <v>Haunch repairs to existing carriageway, 500mm deep Not exceeding 25m²</v>
          </cell>
          <cell r="D853" t="str">
            <v>m²</v>
          </cell>
          <cell r="E853">
            <v>130</v>
          </cell>
        </row>
        <row r="854">
          <cell r="B854" t="str">
            <v>07.425.016</v>
          </cell>
          <cell r="C854" t="str">
            <v>Haunch repairs to existing carriageway, 500mm deep Exceeding 25m²</v>
          </cell>
          <cell r="D854" t="str">
            <v>m²</v>
          </cell>
          <cell r="E854">
            <v>115</v>
          </cell>
        </row>
        <row r="856">
          <cell r="C856" t="str">
            <v>Retexturing &amp; In-situ Recycling</v>
          </cell>
        </row>
        <row r="857">
          <cell r="C857" t="str">
            <v>This is carried out by specialist sub-contractors and should</v>
          </cell>
        </row>
        <row r="858">
          <cell r="C858" t="str">
            <v>be charged at their cost plus the agreed uplift.</v>
          </cell>
        </row>
        <row r="860">
          <cell r="C860" t="str">
            <v>Coring of Carriageway/Footway</v>
          </cell>
        </row>
        <row r="861">
          <cell r="C861" t="str">
            <v>This is carried out by specialist sub-contractors and should</v>
          </cell>
        </row>
        <row r="862">
          <cell r="C862" t="str">
            <v>be charged at their cost plus the agreed uplift.</v>
          </cell>
        </row>
        <row r="865">
          <cell r="C865" t="str">
            <v>Series 1100  KERBS, FOOTWAYS AND BLOCK PAVED AREAS</v>
          </cell>
        </row>
        <row r="867">
          <cell r="C867" t="str">
            <v>Kerbs and Channels</v>
          </cell>
        </row>
        <row r="869">
          <cell r="B869" t="str">
            <v>11.005</v>
          </cell>
          <cell r="C869" t="str">
            <v>Precast concrete kerbs and channels, laid in continuous lengths  on new concrete bed and backing</v>
          </cell>
        </row>
        <row r="870">
          <cell r="B870" t="str">
            <v>11.005.015</v>
          </cell>
          <cell r="C870" t="str">
            <v>Standard 125 x 255mm kerb of any profile laid straight or curved exceeding 12m radius n.e 10m</v>
          </cell>
          <cell r="D870" t="str">
            <v>m</v>
          </cell>
          <cell r="E870">
            <v>35</v>
          </cell>
        </row>
        <row r="871">
          <cell r="B871" t="str">
            <v>11.005.016</v>
          </cell>
          <cell r="C871" t="str">
            <v>Standard 125 x 255mm kerb of any profile laid straight or curved exceeding 12m radius exceeding 10m</v>
          </cell>
          <cell r="D871" t="str">
            <v>m</v>
          </cell>
          <cell r="E871">
            <v>23</v>
          </cell>
        </row>
        <row r="873">
          <cell r="B873" t="str">
            <v>11.005.020</v>
          </cell>
          <cell r="C873" t="str">
            <v>Standard 125 x 255mm kerb of any profile laid to curves not exceeding 12m radius exceeding 10m</v>
          </cell>
          <cell r="D873" t="str">
            <v>m</v>
          </cell>
          <cell r="E873">
            <v>50</v>
          </cell>
        </row>
        <row r="874">
          <cell r="B874" t="str">
            <v>11.005.021</v>
          </cell>
          <cell r="C874" t="str">
            <v>Standard 125 x 255mm kerb of any profile laid to curves not exceeding 12m radius n.e 10m</v>
          </cell>
          <cell r="D874" t="str">
            <v>m</v>
          </cell>
          <cell r="E874">
            <v>32</v>
          </cell>
        </row>
        <row r="876">
          <cell r="B876" t="str">
            <v>11.005.025</v>
          </cell>
          <cell r="C876" t="str">
            <v>Standard 125 x 150mm kerb of any profile laid straight or curved exceeding 12m radius n.e 10m</v>
          </cell>
          <cell r="D876" t="str">
            <v>m</v>
          </cell>
          <cell r="E876">
            <v>33</v>
          </cell>
        </row>
        <row r="877">
          <cell r="B877" t="str">
            <v>11.005.026</v>
          </cell>
          <cell r="C877" t="str">
            <v>Standard 125 x 150mm kerb of any profile laid straight or curved exceeding 12m radius exceeding 10m</v>
          </cell>
          <cell r="D877" t="str">
            <v>m</v>
          </cell>
          <cell r="E877">
            <v>22</v>
          </cell>
        </row>
        <row r="879">
          <cell r="B879" t="str">
            <v>11.005.030</v>
          </cell>
          <cell r="C879" t="str">
            <v>Standard 125 x 150mm kerb of any profile laid to curves not exceeding 12m radius n.e 10m</v>
          </cell>
          <cell r="D879" t="str">
            <v>m</v>
          </cell>
          <cell r="E879">
            <v>48</v>
          </cell>
        </row>
        <row r="880">
          <cell r="B880" t="str">
            <v>11.005.031</v>
          </cell>
          <cell r="C880" t="str">
            <v>Standard 125 x 150mm kerb of any profile laid to curves not exceeding 12m radius exceeding 10m</v>
          </cell>
          <cell r="D880" t="str">
            <v>m</v>
          </cell>
          <cell r="E880">
            <v>30</v>
          </cell>
        </row>
        <row r="882">
          <cell r="B882" t="str">
            <v>11.005.035</v>
          </cell>
          <cell r="C882" t="str">
            <v>Kerb type DL1 or DR1 laid straight or curved exceeding 12m radius</v>
          </cell>
          <cell r="D882" t="str">
            <v>m</v>
          </cell>
          <cell r="E882">
            <v>38</v>
          </cell>
        </row>
        <row r="883">
          <cell r="B883" t="str">
            <v>11.005.040</v>
          </cell>
          <cell r="C883" t="str">
            <v>Kerb type DL1 or DR1 laid to curves not exceeding 12m radius</v>
          </cell>
          <cell r="D883" t="str">
            <v>m</v>
          </cell>
          <cell r="E883">
            <v>44</v>
          </cell>
        </row>
        <row r="884">
          <cell r="B884" t="str">
            <v>11.005.045</v>
          </cell>
          <cell r="C884" t="str">
            <v>Kerb type DL2 or DR2 laid straight or curved exceeding 12m radius</v>
          </cell>
          <cell r="D884" t="str">
            <v>m</v>
          </cell>
          <cell r="E884">
            <v>36</v>
          </cell>
        </row>
        <row r="885">
          <cell r="B885" t="str">
            <v>11.005.050</v>
          </cell>
          <cell r="C885" t="str">
            <v>Kerb type DL2 or DR2 laid to curves not exceeding 12m radius</v>
          </cell>
          <cell r="D885" t="str">
            <v>m</v>
          </cell>
          <cell r="E885">
            <v>42</v>
          </cell>
        </row>
        <row r="886">
          <cell r="B886" t="str">
            <v>11.005.055</v>
          </cell>
          <cell r="C886" t="str">
            <v>Kerb type TL or TR laid straight or curved exceeding 12m radius</v>
          </cell>
          <cell r="D886" t="str">
            <v>m</v>
          </cell>
          <cell r="E886">
            <v>46</v>
          </cell>
        </row>
        <row r="887">
          <cell r="B887" t="str">
            <v>11.005.060</v>
          </cell>
          <cell r="C887" t="str">
            <v>Channel type CS1 laid straight or curved exceeding 12m radius</v>
          </cell>
          <cell r="D887" t="str">
            <v>m</v>
          </cell>
          <cell r="E887">
            <v>21</v>
          </cell>
        </row>
        <row r="888">
          <cell r="B888" t="str">
            <v>11.005.065</v>
          </cell>
          <cell r="C888" t="str">
            <v>Channel type CS1 laid to curves not exceeding 12m radius</v>
          </cell>
          <cell r="D888" t="str">
            <v>m</v>
          </cell>
          <cell r="E888">
            <v>27</v>
          </cell>
        </row>
        <row r="889">
          <cell r="B889" t="str">
            <v>11.005.070</v>
          </cell>
          <cell r="C889" t="str">
            <v>Channel type CD laid straight or curved exceeding 12m radius</v>
          </cell>
          <cell r="D889" t="str">
            <v>m</v>
          </cell>
          <cell r="E889">
            <v>31</v>
          </cell>
        </row>
        <row r="890">
          <cell r="B890" t="str">
            <v>11.005.075</v>
          </cell>
          <cell r="C890" t="str">
            <v>Channel type CD laid to curves not exceeding 12m radius</v>
          </cell>
          <cell r="D890" t="str">
            <v>m</v>
          </cell>
          <cell r="E890">
            <v>41</v>
          </cell>
        </row>
        <row r="891">
          <cell r="B891" t="str">
            <v>11.005.080</v>
          </cell>
          <cell r="C891" t="str">
            <v>Kerb type QBN, QHB or QSP (305x255)</v>
          </cell>
          <cell r="D891" t="str">
            <v>no</v>
          </cell>
          <cell r="E891">
            <v>43</v>
          </cell>
        </row>
        <row r="892">
          <cell r="B892" t="str">
            <v>11.005.085</v>
          </cell>
          <cell r="C892" t="str">
            <v>Kerb type QBN, QHB or QSP (455x255)</v>
          </cell>
          <cell r="D892" t="str">
            <v>no</v>
          </cell>
          <cell r="E892">
            <v>45</v>
          </cell>
        </row>
        <row r="893">
          <cell r="B893" t="str">
            <v>11.005.090</v>
          </cell>
          <cell r="C893" t="str">
            <v>Kerb type HBXA/HBIA or SPXA/SPIA</v>
          </cell>
          <cell r="D893" t="str">
            <v>no</v>
          </cell>
          <cell r="E893">
            <v>41</v>
          </cell>
        </row>
        <row r="894">
          <cell r="B894" t="str">
            <v>11.005.091</v>
          </cell>
          <cell r="C894" t="str">
            <v>Granite Sett kerb Type GS laid straight or curved exceeding 12m rad</v>
          </cell>
          <cell r="D894" t="str">
            <v>m</v>
          </cell>
          <cell r="E894">
            <v>41</v>
          </cell>
        </row>
        <row r="895">
          <cell r="B895" t="str">
            <v>11.005.092</v>
          </cell>
          <cell r="C895" t="str">
            <v>Granite Sett kerb Type GS laid straight or curved not over 12m rad</v>
          </cell>
          <cell r="D895" t="str">
            <v>m</v>
          </cell>
          <cell r="E895">
            <v>55</v>
          </cell>
        </row>
        <row r="897">
          <cell r="B897" t="str">
            <v>11.020</v>
          </cell>
          <cell r="C897" t="str">
            <v xml:space="preserve">Edging  </v>
          </cell>
        </row>
        <row r="898">
          <cell r="B898" t="str">
            <v>11.020.005</v>
          </cell>
          <cell r="C898" t="str">
            <v>Softwood 38 mm x 150mm edging boards laid straight or curved exceeding 12m radius n.e 10m</v>
          </cell>
          <cell r="D898" t="str">
            <v>m</v>
          </cell>
          <cell r="E898">
            <v>10</v>
          </cell>
        </row>
        <row r="899">
          <cell r="B899" t="str">
            <v>11.020.006</v>
          </cell>
          <cell r="C899" t="str">
            <v>Softwood 38 mm x 150mm edging boards laid straight or curved exceeding 12m radius exceeding 10m</v>
          </cell>
          <cell r="D899" t="str">
            <v>m</v>
          </cell>
          <cell r="E899">
            <v>9</v>
          </cell>
        </row>
        <row r="901">
          <cell r="B901" t="str">
            <v>11.020.010</v>
          </cell>
          <cell r="C901" t="str">
            <v>Softwood 38 mm x 150mm edging boards laid to curves not exceeding 12m radius n.e 10m</v>
          </cell>
          <cell r="D901" t="str">
            <v>m</v>
          </cell>
          <cell r="E901">
            <v>12</v>
          </cell>
        </row>
        <row r="902">
          <cell r="B902" t="str">
            <v>11.020.011</v>
          </cell>
          <cell r="C902" t="str">
            <v>Softwood 38 mm x 150mm edging boards laid to curves not exceeding 12m radius exceeding 10m</v>
          </cell>
          <cell r="D902" t="str">
            <v>m</v>
          </cell>
          <cell r="E902">
            <v>10</v>
          </cell>
        </row>
        <row r="904">
          <cell r="B904" t="str">
            <v>11.020.015</v>
          </cell>
          <cell r="C904" t="str">
            <v>PCC Type 50 x 150 mm laid straight or curved exceeding 12m radius n.e 10m</v>
          </cell>
          <cell r="D904" t="str">
            <v>m</v>
          </cell>
          <cell r="E904">
            <v>18</v>
          </cell>
        </row>
        <row r="905">
          <cell r="B905" t="str">
            <v>11.020.016</v>
          </cell>
          <cell r="C905" t="str">
            <v>PCC Type 50 x 150 mm laid straight or curved exceeding 12m radius exceeding 10m</v>
          </cell>
          <cell r="D905" t="str">
            <v>m</v>
          </cell>
          <cell r="E905">
            <v>16</v>
          </cell>
        </row>
        <row r="907">
          <cell r="B907" t="str">
            <v>11.020.020</v>
          </cell>
          <cell r="C907" t="str">
            <v>PCC Type 50 x 150 mm as laid to curves not exceeding 12m radius n.e 10m</v>
          </cell>
          <cell r="D907" t="str">
            <v>m</v>
          </cell>
          <cell r="E907">
            <v>21</v>
          </cell>
        </row>
        <row r="908">
          <cell r="B908" t="str">
            <v>11.020.021</v>
          </cell>
          <cell r="C908" t="str">
            <v>PCC Type 50 x 150 mm as laid to curves not exceeding 12m radius exceeding 10m</v>
          </cell>
          <cell r="D908" t="str">
            <v>m</v>
          </cell>
          <cell r="E908">
            <v>18</v>
          </cell>
        </row>
        <row r="910">
          <cell r="B910" t="str">
            <v>11.030</v>
          </cell>
          <cell r="C910" t="str">
            <v xml:space="preserve">Granite kerbs </v>
          </cell>
        </row>
        <row r="911">
          <cell r="B911" t="str">
            <v>11.030.025</v>
          </cell>
          <cell r="C911" t="str">
            <v>Kerb 200 x 300 mm laid straight or curved exceeding 12m rad n.e 10m</v>
          </cell>
          <cell r="D911" t="str">
            <v>m</v>
          </cell>
          <cell r="E911">
            <v>68</v>
          </cell>
        </row>
        <row r="912">
          <cell r="B912" t="str">
            <v>11.030.026</v>
          </cell>
          <cell r="C912" t="str">
            <v>Kerb 200 x 300 mm laid straight or curved exceeding 12m rad exceeding 10m</v>
          </cell>
          <cell r="D912" t="str">
            <v>m</v>
          </cell>
          <cell r="E912">
            <v>63</v>
          </cell>
        </row>
        <row r="914">
          <cell r="B914" t="str">
            <v>11.030.030</v>
          </cell>
          <cell r="C914" t="str">
            <v>Kerb 200 x 300 mm laid to curves not exceeding 12m radius n.e 10m</v>
          </cell>
          <cell r="D914" t="str">
            <v>m</v>
          </cell>
          <cell r="E914">
            <v>87</v>
          </cell>
        </row>
        <row r="915">
          <cell r="B915" t="str">
            <v>11.030.031</v>
          </cell>
          <cell r="C915" t="str">
            <v>Kerb 200 x 300 mm laid to curves not exceeding 12m radius exceeding 10m</v>
          </cell>
          <cell r="D915" t="str">
            <v>m</v>
          </cell>
          <cell r="E915">
            <v>75</v>
          </cell>
        </row>
        <row r="917">
          <cell r="B917" t="str">
            <v>11.030.035</v>
          </cell>
          <cell r="C917" t="str">
            <v>Drop transition kerbs 150 x 300/150mm n.e 10m</v>
          </cell>
          <cell r="D917" t="str">
            <v>no</v>
          </cell>
          <cell r="E917">
            <v>101</v>
          </cell>
        </row>
        <row r="918">
          <cell r="B918" t="str">
            <v>11.030.036</v>
          </cell>
          <cell r="C918" t="str">
            <v>Drop transition kerbs 150 x 300/150mm exceeding 10m</v>
          </cell>
          <cell r="D918" t="str">
            <v>no</v>
          </cell>
          <cell r="E918">
            <v>87</v>
          </cell>
        </row>
        <row r="919">
          <cell r="B919" t="str">
            <v/>
          </cell>
        </row>
        <row r="920">
          <cell r="B920" t="str">
            <v>11.035</v>
          </cell>
          <cell r="C920" t="str">
            <v xml:space="preserve">Remove from store and re-lay granite kerbs </v>
          </cell>
        </row>
        <row r="921">
          <cell r="B921" t="str">
            <v>11.035.005</v>
          </cell>
          <cell r="C921" t="str">
            <v>Kerb laid straight or curved exceeding 12m radius n.e 10m</v>
          </cell>
          <cell r="D921" t="str">
            <v>m</v>
          </cell>
          <cell r="E921">
            <v>34</v>
          </cell>
        </row>
        <row r="922">
          <cell r="B922" t="str">
            <v>11.035.006</v>
          </cell>
          <cell r="C922" t="str">
            <v>Kerb laid straight or curved exceeding 12m radius exceeding 10m</v>
          </cell>
          <cell r="D922" t="str">
            <v>m</v>
          </cell>
          <cell r="E922">
            <v>28</v>
          </cell>
        </row>
        <row r="924">
          <cell r="B924" t="str">
            <v>11.035.010</v>
          </cell>
          <cell r="C924" t="str">
            <v>Kerb laid to curves not exceeding 12m radius n.e 10m</v>
          </cell>
          <cell r="D924" t="str">
            <v>m</v>
          </cell>
          <cell r="E924">
            <v>47</v>
          </cell>
        </row>
        <row r="925">
          <cell r="B925" t="str">
            <v>11.035.011</v>
          </cell>
          <cell r="C925" t="str">
            <v>Kerb laid to curves not exceeding 12m radius exceeding 10m</v>
          </cell>
          <cell r="D925" t="str">
            <v>m</v>
          </cell>
          <cell r="E925">
            <v>34</v>
          </cell>
        </row>
        <row r="927">
          <cell r="B927" t="str">
            <v>11.045</v>
          </cell>
          <cell r="C927" t="str">
            <v>Precast concrete textured kerb (Conservation)</v>
          </cell>
        </row>
        <row r="928">
          <cell r="B928" t="str">
            <v>11.045.005</v>
          </cell>
          <cell r="C928" t="str">
            <v>Kerb 145 x 255 mm  laid straight or curved exceeding 12m rad n.e 10m</v>
          </cell>
          <cell r="D928" t="str">
            <v>m</v>
          </cell>
          <cell r="E928">
            <v>55</v>
          </cell>
        </row>
        <row r="929">
          <cell r="B929" t="str">
            <v>11.045.006</v>
          </cell>
          <cell r="C929" t="str">
            <v>Kerb 145 x 255 mm  laid straight or curved exceeding 12m rad exceeding 10m</v>
          </cell>
          <cell r="D929" t="str">
            <v>m</v>
          </cell>
          <cell r="E929">
            <v>45</v>
          </cell>
        </row>
        <row r="931">
          <cell r="B931" t="str">
            <v>11.045.010</v>
          </cell>
          <cell r="C931" t="str">
            <v>Kerb 145 x 255 mm  laid to curves not exceeding 12m radius n.e 10m</v>
          </cell>
          <cell r="D931" t="str">
            <v>m</v>
          </cell>
          <cell r="E931">
            <v>77</v>
          </cell>
        </row>
        <row r="932">
          <cell r="B932" t="str">
            <v>11.045.011</v>
          </cell>
          <cell r="C932" t="str">
            <v>Kerb 145 x 255 mm  laid to curves not exceeding 12m radius exceeding 10m</v>
          </cell>
          <cell r="D932" t="str">
            <v>m</v>
          </cell>
          <cell r="E932">
            <v>64</v>
          </cell>
        </row>
        <row r="934">
          <cell r="B934" t="str">
            <v>11.045.015</v>
          </cell>
          <cell r="C934" t="str">
            <v>Kerb 145 x 145 mm  laid straight or curved exceeding 12m rad n.e 10m</v>
          </cell>
          <cell r="D934" t="str">
            <v>m</v>
          </cell>
          <cell r="E934">
            <v>50</v>
          </cell>
        </row>
        <row r="935">
          <cell r="B935" t="str">
            <v>11.045.016</v>
          </cell>
          <cell r="C935" t="str">
            <v>Kerb 145 x 145 mm  laid straight or curved exceeding 12m rad exceeding 10m</v>
          </cell>
          <cell r="D935" t="str">
            <v>m</v>
          </cell>
          <cell r="E935">
            <v>40</v>
          </cell>
        </row>
        <row r="937">
          <cell r="B937" t="str">
            <v>11.045.020</v>
          </cell>
          <cell r="C937" t="str">
            <v>Drop transition kerb 145 x 255 / 145 mm n.e 10m</v>
          </cell>
          <cell r="D937" t="str">
            <v>no</v>
          </cell>
          <cell r="E937">
            <v>76</v>
          </cell>
        </row>
        <row r="938">
          <cell r="B938" t="str">
            <v>11.045.021</v>
          </cell>
          <cell r="C938" t="str">
            <v>Drop transition kerb 145 x 255 / 145 mm exceeding 10m</v>
          </cell>
          <cell r="D938" t="str">
            <v>no</v>
          </cell>
          <cell r="E938">
            <v>58</v>
          </cell>
        </row>
        <row r="940">
          <cell r="B940" t="str">
            <v>11.055</v>
          </cell>
          <cell r="C940" t="str">
            <v>Beany Blocks Pre-cast concrete combined drainage and kerb block (Laid in continuous lengths of over 100m)</v>
          </cell>
        </row>
        <row r="941">
          <cell r="B941" t="str">
            <v>11.055.005</v>
          </cell>
          <cell r="C941" t="str">
            <v>Beany Block Kerb type HB2 with 277 x 205/295 base unit laid straight or curved exceeding 12 metres radius</v>
          </cell>
          <cell r="D941" t="str">
            <v>m</v>
          </cell>
          <cell r="E941">
            <v>132</v>
          </cell>
        </row>
        <row r="942">
          <cell r="B942" t="str">
            <v>11.055.010</v>
          </cell>
          <cell r="C942" t="str">
            <v>Beany Block Kerb type HB2 with 277 x 205/295 base unit laid to curves not exceeding 12 metres radius</v>
          </cell>
          <cell r="D942" t="str">
            <v>m</v>
          </cell>
          <cell r="E942">
            <v>185</v>
          </cell>
        </row>
        <row r="943">
          <cell r="B943" t="str">
            <v>11.055.015</v>
          </cell>
          <cell r="C943" t="str">
            <v>Beany Block Stop end unit</v>
          </cell>
          <cell r="D943" t="str">
            <v>no</v>
          </cell>
          <cell r="E943">
            <v>62</v>
          </cell>
        </row>
        <row r="944">
          <cell r="B944" t="str">
            <v>11.055.020</v>
          </cell>
          <cell r="C944" t="str">
            <v>Beany Block Base end cap</v>
          </cell>
          <cell r="D944" t="str">
            <v>no</v>
          </cell>
          <cell r="E944">
            <v>54</v>
          </cell>
        </row>
        <row r="945">
          <cell r="B945" t="str">
            <v>11.055.025</v>
          </cell>
          <cell r="C945" t="str">
            <v>Beany Block Access unit HB2 with 277 x 205/295  base unit</v>
          </cell>
          <cell r="D945" t="str">
            <v>no</v>
          </cell>
          <cell r="E945">
            <v>417</v>
          </cell>
        </row>
        <row r="946">
          <cell r="B946" t="str">
            <v>11.055.030</v>
          </cell>
          <cell r="C946" t="str">
            <v>Beany Block Gully outfall with access unit HB2 and outfall 205/295 base unit</v>
          </cell>
          <cell r="D946" t="str">
            <v>no</v>
          </cell>
          <cell r="E946">
            <v>861</v>
          </cell>
        </row>
        <row r="948">
          <cell r="B948" t="str">
            <v>11.060</v>
          </cell>
          <cell r="C948" t="str">
            <v>Extra Over any items of pre-cast concrete combined drainage and kerb block for</v>
          </cell>
        </row>
        <row r="949">
          <cell r="B949" t="str">
            <v>11.060.005</v>
          </cell>
          <cell r="C949" t="str">
            <v>E/O Beany Block items for continuous lengths not exceeding 10m</v>
          </cell>
          <cell r="D949" t="str">
            <v>m</v>
          </cell>
          <cell r="E949">
            <v>28</v>
          </cell>
        </row>
        <row r="950">
          <cell r="B950" t="str">
            <v>11.060.010</v>
          </cell>
          <cell r="C950" t="str">
            <v>E/O Beany Block items for continuous lengths exceeding 10 but not exceeding 25m</v>
          </cell>
          <cell r="D950" t="str">
            <v>m</v>
          </cell>
          <cell r="E950">
            <v>20</v>
          </cell>
        </row>
        <row r="951">
          <cell r="B951" t="str">
            <v>11.060.015</v>
          </cell>
          <cell r="C951" t="str">
            <v>E/O Beany Block items for continuous lengths exceeding 25 but not exceeding 100m</v>
          </cell>
          <cell r="D951" t="str">
            <v>m</v>
          </cell>
          <cell r="E951">
            <v>15</v>
          </cell>
        </row>
        <row r="953">
          <cell r="B953" t="str">
            <v>11.065</v>
          </cell>
          <cell r="C953" t="str">
            <v>Linear drainage channel system (ACO Type)</v>
          </cell>
        </row>
        <row r="954">
          <cell r="B954" t="str">
            <v>11.065.005</v>
          </cell>
          <cell r="C954" t="str">
            <v>Aco type Channel section 100mm wide with slotted ductile iron grating (D400) Including End Caps and Sump</v>
          </cell>
          <cell r="D954" t="str">
            <v>m</v>
          </cell>
          <cell r="E954">
            <v>174</v>
          </cell>
        </row>
        <row r="955">
          <cell r="B955" t="str">
            <v>11.065.010</v>
          </cell>
          <cell r="C955" t="str">
            <v>Extra Over for Aco type channel with built in falls</v>
          </cell>
          <cell r="D955" t="str">
            <v>%</v>
          </cell>
          <cell r="E955">
            <v>0.17499999999999999</v>
          </cell>
        </row>
        <row r="956">
          <cell r="B956" t="str">
            <v>11.065.015</v>
          </cell>
          <cell r="C956" t="str">
            <v>Reduction in Aco type channel for slotted cover, class C250</v>
          </cell>
          <cell r="D956" t="str">
            <v>%</v>
          </cell>
          <cell r="E956">
            <v>-3.5000000000000003E-2</v>
          </cell>
        </row>
        <row r="958">
          <cell r="B958" t="str">
            <v>11.070</v>
          </cell>
          <cell r="C958" t="str">
            <v>Bus boarding (KASSEL) kerb</v>
          </cell>
        </row>
        <row r="959">
          <cell r="B959" t="str">
            <v>11.070.005</v>
          </cell>
          <cell r="C959" t="str">
            <v>Standard Kassel kerb 435 x 314mm laid straight or curved exceeding 12 m radius</v>
          </cell>
          <cell r="D959" t="str">
            <v>m</v>
          </cell>
          <cell r="E959">
            <v>201</v>
          </cell>
        </row>
        <row r="960">
          <cell r="B960" t="str">
            <v>11.070.010</v>
          </cell>
          <cell r="C960" t="str">
            <v>Standard Kassel kerb 435 x 314mm laid to curves not exceeding 12 metres radius</v>
          </cell>
          <cell r="D960" t="str">
            <v>m</v>
          </cell>
          <cell r="E960">
            <v>215</v>
          </cell>
        </row>
        <row r="961">
          <cell r="B961" t="str">
            <v>11.070.020</v>
          </cell>
          <cell r="C961" t="str">
            <v>Kassel Kerb Ramp - Transition to 125x255mm HB2 Kerb</v>
          </cell>
          <cell r="D961" t="str">
            <v>no</v>
          </cell>
          <cell r="E961">
            <v>608</v>
          </cell>
        </row>
        <row r="962">
          <cell r="B962" t="str">
            <v/>
          </cell>
        </row>
        <row r="963">
          <cell r="B963" t="str">
            <v>11.075</v>
          </cell>
          <cell r="C963" t="str">
            <v>Additional concrete for kerbs, channels, edgings, drainage and kerb blocks</v>
          </cell>
        </row>
        <row r="964">
          <cell r="B964" t="str">
            <v>11.075.005</v>
          </cell>
          <cell r="C964" t="str">
            <v>Additional C8/10 concrete for all kerbs, channels, edgings, etc</v>
          </cell>
          <cell r="D964" t="str">
            <v>m³</v>
          </cell>
          <cell r="E964">
            <v>239</v>
          </cell>
        </row>
        <row r="965">
          <cell r="B965" t="str">
            <v>11.075.010</v>
          </cell>
          <cell r="C965" t="str">
            <v>Additional C20/25 concrete for all kerbs, channels, edgings, etc</v>
          </cell>
          <cell r="D965" t="str">
            <v>m³</v>
          </cell>
          <cell r="E965">
            <v>241</v>
          </cell>
        </row>
        <row r="966">
          <cell r="B966" t="str">
            <v/>
          </cell>
        </row>
        <row r="967">
          <cell r="B967" t="str">
            <v/>
          </cell>
          <cell r="C967" t="str">
            <v>Sub-base</v>
          </cell>
        </row>
        <row r="968">
          <cell r="B968" t="str">
            <v/>
          </cell>
        </row>
        <row r="969">
          <cell r="B969" t="str">
            <v>11.080</v>
          </cell>
          <cell r="C969" t="str">
            <v>Type 1 sub-base  in footway or paved area 150mm thick</v>
          </cell>
        </row>
        <row r="970">
          <cell r="B970" t="str">
            <v>11.080.006</v>
          </cell>
          <cell r="C970" t="str">
            <v>Type 1 sub-base in footway or paved area 150mm thick Not exceeding 25m²</v>
          </cell>
          <cell r="D970" t="str">
            <v>m²</v>
          </cell>
          <cell r="E970">
            <v>17</v>
          </cell>
        </row>
        <row r="971">
          <cell r="B971" t="str">
            <v>11.080.011</v>
          </cell>
          <cell r="C971" t="str">
            <v>Type 1 sub-base in footway or paved area 150mm thick Exceeding 25m²</v>
          </cell>
          <cell r="D971" t="str">
            <v>m²</v>
          </cell>
          <cell r="E971">
            <v>13</v>
          </cell>
        </row>
        <row r="972">
          <cell r="B972" t="str">
            <v/>
          </cell>
        </row>
        <row r="973">
          <cell r="B973" t="str">
            <v>11.085</v>
          </cell>
          <cell r="C973" t="str">
            <v>Type 1 sub-base in footway or paved area 225mm thick</v>
          </cell>
        </row>
        <row r="974">
          <cell r="B974" t="str">
            <v>11.085.006</v>
          </cell>
          <cell r="C974" t="str">
            <v>Type 1 sub-base in footway or paved area 225mm thick Not exceeding 25m²</v>
          </cell>
          <cell r="D974" t="str">
            <v>m²</v>
          </cell>
          <cell r="E974">
            <v>21</v>
          </cell>
        </row>
        <row r="975">
          <cell r="B975" t="str">
            <v>11.085.011</v>
          </cell>
          <cell r="C975" t="str">
            <v>Type 1 sub-base in footway or paved area 225mm thick Exceeding 25m²</v>
          </cell>
          <cell r="D975" t="str">
            <v>m²</v>
          </cell>
          <cell r="E975">
            <v>17</v>
          </cell>
        </row>
        <row r="977">
          <cell r="B977" t="str">
            <v>11.090</v>
          </cell>
          <cell r="C977" t="str">
            <v>Recycled Type 1 in footway or paved area 150mm thick</v>
          </cell>
        </row>
        <row r="978">
          <cell r="B978" t="str">
            <v>11.090.005</v>
          </cell>
          <cell r="C978" t="str">
            <v>Recycled Type 1 sub-base in footway or paved area 150mm thick Not exceeding 25m²</v>
          </cell>
          <cell r="D978" t="str">
            <v>m²</v>
          </cell>
          <cell r="E978">
            <v>15</v>
          </cell>
        </row>
        <row r="979">
          <cell r="B979" t="str">
            <v>11.090.010</v>
          </cell>
          <cell r="C979" t="str">
            <v>Recycled Type 1 sub-base in footway or paved area 150mm thick Exceeding 25m²</v>
          </cell>
          <cell r="D979" t="str">
            <v>m²</v>
          </cell>
          <cell r="E979">
            <v>12</v>
          </cell>
        </row>
        <row r="981">
          <cell r="B981" t="str">
            <v>11.095</v>
          </cell>
          <cell r="C981" t="str">
            <v>Recycled Type 1 in footway or paved area 225mm thick</v>
          </cell>
        </row>
        <row r="982">
          <cell r="B982" t="str">
            <v>11.095.006</v>
          </cell>
          <cell r="C982" t="str">
            <v>Recycled Type 1 sub-base in footway or paved area 225mm thick Not exceeding 25m²</v>
          </cell>
          <cell r="D982" t="str">
            <v>m²</v>
          </cell>
          <cell r="E982">
            <v>20</v>
          </cell>
        </row>
        <row r="983">
          <cell r="B983" t="str">
            <v>11.095.011</v>
          </cell>
          <cell r="C983" t="str">
            <v>Recycled Type 1 sub-base in footway or paved area 225mm thick Exceeding 25m²</v>
          </cell>
          <cell r="D983" t="str">
            <v>m²</v>
          </cell>
          <cell r="E983">
            <v>16</v>
          </cell>
        </row>
        <row r="985">
          <cell r="B985" t="str">
            <v>11.100</v>
          </cell>
          <cell r="C985" t="str">
            <v>Re-grade existing sub-base  in footway or paved area including for 25mm of additional material</v>
          </cell>
        </row>
        <row r="986">
          <cell r="B986" t="str">
            <v>11.100.006</v>
          </cell>
          <cell r="C986" t="str">
            <v>Re-grade existing sub-base in footway or paved area including for 25mm of additional material Not exceeding 25m²</v>
          </cell>
          <cell r="D986" t="str">
            <v>m²</v>
          </cell>
          <cell r="E986">
            <v>5</v>
          </cell>
        </row>
        <row r="987">
          <cell r="B987" t="str">
            <v>11.100.011</v>
          </cell>
          <cell r="C987" t="str">
            <v>Re-grade existing sub-base in footway or paved area including for 25mm of additional material Exceeding 25m²</v>
          </cell>
          <cell r="D987" t="str">
            <v>m²</v>
          </cell>
          <cell r="E987">
            <v>4</v>
          </cell>
        </row>
        <row r="988">
          <cell r="B988" t="str">
            <v/>
          </cell>
        </row>
        <row r="989">
          <cell r="B989" t="str">
            <v/>
          </cell>
          <cell r="C989" t="str">
            <v>Block or Slab Paving</v>
          </cell>
        </row>
        <row r="990">
          <cell r="B990" t="str">
            <v/>
          </cell>
        </row>
        <row r="991">
          <cell r="B991" t="str">
            <v>11.110</v>
          </cell>
          <cell r="C991" t="str">
            <v>Artificial stone paving any size 63mm thick any colour on a 5:1 sand / cement gritmix bed on 100mm thick C8/10 (ST1) Concrete</v>
          </cell>
        </row>
        <row r="992">
          <cell r="B992" t="str">
            <v>11.110.005</v>
          </cell>
          <cell r="C992" t="str">
            <v>Artificial stone paving any size 63mm thick any colour on a 5:1 sand / cement gritmix bed on 100mm thick C8/10 (ST1) Concrete Not exceeding 25m²</v>
          </cell>
          <cell r="D992" t="str">
            <v>m²</v>
          </cell>
          <cell r="E992">
            <v>58</v>
          </cell>
        </row>
        <row r="993">
          <cell r="B993" t="str">
            <v>11.110.010</v>
          </cell>
          <cell r="C993" t="str">
            <v>Artificial stone paving any size 63mm thick any colour on a 5:1 sand / cement gritmix bed on 100mm thick C8/10 (ST1) Concrete Exceeding 25m²</v>
          </cell>
          <cell r="D993" t="str">
            <v>m²</v>
          </cell>
          <cell r="E993">
            <v>50</v>
          </cell>
        </row>
        <row r="995">
          <cell r="B995" t="str">
            <v>11.130</v>
          </cell>
          <cell r="C995" t="str">
            <v>Tactile paving 50mm thick, 400 x 400mm any colour on a 5:1 sand / cement gritmix bed</v>
          </cell>
        </row>
        <row r="996">
          <cell r="B996" t="str">
            <v>11.130.005</v>
          </cell>
          <cell r="C996" t="str">
            <v>Tactile paving 50mm thick, 400 x 400mm any colour on a 5:1 sand / cement gritmix bed Not exceeding 10m²</v>
          </cell>
          <cell r="D996" t="str">
            <v>m²</v>
          </cell>
          <cell r="E996">
            <v>70</v>
          </cell>
        </row>
        <row r="997">
          <cell r="B997" t="str">
            <v>11.130.011</v>
          </cell>
          <cell r="C997" t="str">
            <v>Tactile paving 50mm thick, 400 x 400mm any colour on a 5:1 sand / cement gritmix bed Exceeding 10m²</v>
          </cell>
          <cell r="D997" t="str">
            <v>m²</v>
          </cell>
          <cell r="E997">
            <v>55</v>
          </cell>
        </row>
        <row r="998">
          <cell r="B998" t="str">
            <v/>
          </cell>
        </row>
        <row r="999">
          <cell r="B999" t="str">
            <v>11.140</v>
          </cell>
          <cell r="C999" t="str">
            <v>Precast concrete block paving 80mm thick any colour on a 40mm grit / sharp sand bed, on 150mm thick Type 1 Sub base</v>
          </cell>
        </row>
        <row r="1000">
          <cell r="B1000" t="str">
            <v>11.140.005</v>
          </cell>
          <cell r="C1000" t="str">
            <v>Precast concrete block paving 80mm thick any colour on a 40mm grit / sharp sand bed, on 150mm thick Type 1 Sub base Not exceeding 10m²</v>
          </cell>
          <cell r="D1000" t="str">
            <v>m²</v>
          </cell>
          <cell r="E1000">
            <v>65</v>
          </cell>
        </row>
        <row r="1001">
          <cell r="B1001" t="str">
            <v>11.140.011</v>
          </cell>
          <cell r="C1001" t="str">
            <v>Precast concrete block paving 80mm thick any colour on a 40mm grit / sharp sand bed, on 150mm thick Type 1 Sub base Exceeding 10m²</v>
          </cell>
          <cell r="D1001" t="str">
            <v>m²</v>
          </cell>
          <cell r="E1001">
            <v>60</v>
          </cell>
        </row>
        <row r="1002">
          <cell r="B1002" t="str">
            <v/>
          </cell>
        </row>
        <row r="1003">
          <cell r="B1003" t="str">
            <v>11.145</v>
          </cell>
          <cell r="C1003" t="str">
            <v>York stone paving upto 75mm thick on a 5:1 sand / cement gritmix bed on 100mm thick C8/10 (ST1) Concrete</v>
          </cell>
        </row>
        <row r="1004">
          <cell r="B1004" t="str">
            <v>11.145.005</v>
          </cell>
          <cell r="C1004" t="str">
            <v>York stone paving up to 75mm thick on a 5:1 sand / cement gritmix bed on 100mm thick C8/10 (ST1) Concrete Not exceeding 10m²</v>
          </cell>
          <cell r="D1004" t="str">
            <v>m²</v>
          </cell>
          <cell r="E1004">
            <v>140</v>
          </cell>
        </row>
        <row r="1005">
          <cell r="B1005" t="str">
            <v>11.145.011</v>
          </cell>
          <cell r="C1005" t="str">
            <v>York stone paving up to 75mm thick on a 5:1 sand / cement gritmix bed on 100mm thick C8/10 (ST1) Concrete Exceeding 10m²</v>
          </cell>
          <cell r="D1005" t="str">
            <v>m²</v>
          </cell>
          <cell r="E1005">
            <v>128</v>
          </cell>
        </row>
        <row r="1006">
          <cell r="B1006" t="str">
            <v/>
          </cell>
        </row>
        <row r="1007">
          <cell r="B1007" t="str">
            <v>11.150</v>
          </cell>
          <cell r="C1007" t="str">
            <v>Granite setts 100mm thick on a 5:1 sand / cement gritmix bed on 100mm thick C8/10 (ST1) Concrete</v>
          </cell>
        </row>
        <row r="1008">
          <cell r="B1008" t="str">
            <v>11.150.005</v>
          </cell>
          <cell r="C1008" t="str">
            <v>Granite setts 100mm thick on a 5:1 sand / cement gritmix bed on 100mm thick C8/10 (ST1) Concrete Not exceeding 10m²</v>
          </cell>
          <cell r="D1008" t="str">
            <v>m²</v>
          </cell>
          <cell r="E1008">
            <v>200</v>
          </cell>
        </row>
        <row r="1009">
          <cell r="B1009" t="str">
            <v>11.150.011</v>
          </cell>
          <cell r="C1009" t="str">
            <v>Granite setts 100mm thick on a 5:1 sand / cement gritmix bed on 100mm thick C8/10 (ST1) Concrete Exceeding 10m²</v>
          </cell>
          <cell r="D1009" t="str">
            <v>m²</v>
          </cell>
          <cell r="E1009">
            <v>177</v>
          </cell>
        </row>
        <row r="1010">
          <cell r="B1010" t="str">
            <v/>
          </cell>
        </row>
        <row r="1011">
          <cell r="B1011" t="str">
            <v/>
          </cell>
          <cell r="C1011" t="str">
            <v>Re-lay Block or Slab Paving (including laying of Client supplied materials)</v>
          </cell>
        </row>
        <row r="1013">
          <cell r="C1013" t="str">
            <v>Remove from set aside or store and relay;</v>
          </cell>
        </row>
        <row r="1014">
          <cell r="B1014">
            <v>11.154999999999999</v>
          </cell>
          <cell r="C1014" t="str">
            <v>Artificial stone paving on a 5:1 sand / cement gritmix bed on 100mm thick C8/10 (ST1) Concrete</v>
          </cell>
        </row>
        <row r="1015">
          <cell r="B1015" t="str">
            <v>11.155.005</v>
          </cell>
          <cell r="C1015" t="str">
            <v>Remove from set aside or store and relay Artificial stone paving on a 5:1 sand / cement gritmix bed on 100mm thick C8/10 (ST1) ConcreteNot exceeding 10m²</v>
          </cell>
          <cell r="D1015" t="str">
            <v>m²</v>
          </cell>
          <cell r="E1015">
            <v>47</v>
          </cell>
        </row>
        <row r="1016">
          <cell r="B1016" t="str">
            <v>11.155.011</v>
          </cell>
          <cell r="C1016" t="str">
            <v>Remove from set aside or store and relay Artificial stone paving on a 5:1 sand / cement gritmix bed on 100mm thick C8/10 (ST1) ConcreteExceeding 10m²</v>
          </cell>
          <cell r="D1016" t="str">
            <v>m²</v>
          </cell>
          <cell r="E1016">
            <v>39</v>
          </cell>
        </row>
        <row r="1018">
          <cell r="B1018">
            <v>11.156000000000001</v>
          </cell>
          <cell r="C1018" t="str">
            <v>Tactile paving on a 5:1 sand / cement gritmix bed</v>
          </cell>
        </row>
        <row r="1019">
          <cell r="B1019" t="str">
            <v>11.115.005</v>
          </cell>
          <cell r="C1019" t="str">
            <v>Remove from set aside or store and relay Tactile paving on a 5:1 sand / cement gritmix bed Not exceeding 10m²</v>
          </cell>
          <cell r="D1019" t="str">
            <v>m²</v>
          </cell>
          <cell r="E1019">
            <v>50</v>
          </cell>
        </row>
        <row r="1020">
          <cell r="B1020" t="str">
            <v>11.115.011</v>
          </cell>
          <cell r="C1020" t="str">
            <v>Remove from set aside or store and relay Tactile paving on a 5:1 sand / cement gritmix bed Exceeding 10m²</v>
          </cell>
          <cell r="D1020" t="str">
            <v>m²</v>
          </cell>
          <cell r="E1020">
            <v>40</v>
          </cell>
        </row>
        <row r="1022">
          <cell r="B1022">
            <v>11.157</v>
          </cell>
          <cell r="C1022" t="str">
            <v>Precast concrete block paving on a 40mm grit / sharp sand bed, on 150mm thick Type 1 Sub base</v>
          </cell>
        </row>
        <row r="1023">
          <cell r="B1023" t="str">
            <v>11.157.005</v>
          </cell>
          <cell r="C1023" t="str">
            <v>Remove from set aside or store and relay Precast concrete block paving on a 40mm grit / sharp sand bed, on 150mm thick Type 1 Sub base Not exceeding 10m²</v>
          </cell>
          <cell r="D1023" t="str">
            <v>m²</v>
          </cell>
          <cell r="E1023">
            <v>41</v>
          </cell>
        </row>
        <row r="1024">
          <cell r="B1024" t="str">
            <v>11.157.011</v>
          </cell>
          <cell r="C1024" t="str">
            <v>Remove from set aside or store and relay Precast concrete block paving on a 40mm grit / sharp sand bed, on 150mm thick Type 1 Sub base Exceeding 10m²</v>
          </cell>
          <cell r="D1024" t="str">
            <v>m²</v>
          </cell>
          <cell r="E1024">
            <v>33</v>
          </cell>
        </row>
        <row r="1026">
          <cell r="B1026">
            <v>11.157999999999999</v>
          </cell>
          <cell r="C1026" t="str">
            <v>York stone paving on a 5:1 sand / cement gritmix bed on 100mm thick C8/10 (ST1) Concrete</v>
          </cell>
        </row>
        <row r="1027">
          <cell r="B1027" t="str">
            <v>11.158.005</v>
          </cell>
          <cell r="C1027" t="str">
            <v>Remove from set aside or store and relay York stone paving on a 5:1 sand / cement gritmix bed on 100mm thick C8/10 (ST1) Concrete Not exceeding 10m²</v>
          </cell>
          <cell r="D1027" t="str">
            <v>m²</v>
          </cell>
          <cell r="E1027">
            <v>54</v>
          </cell>
        </row>
        <row r="1028">
          <cell r="B1028" t="str">
            <v>11.158.011</v>
          </cell>
          <cell r="C1028" t="str">
            <v>Remove from set aside or store and relay York stone paving on a 5:1 sand / cement gritmix bed on 100mm thick C8/10 (ST1) Concrete Exceeding 10m²</v>
          </cell>
          <cell r="D1028" t="str">
            <v>m²</v>
          </cell>
          <cell r="E1028">
            <v>46</v>
          </cell>
        </row>
        <row r="1030">
          <cell r="B1030">
            <v>11.159000000000001</v>
          </cell>
          <cell r="C1030" t="str">
            <v>Granite setts on a 5:1 sand / cement gritmix bed on 100mm thick C8/10 (ST1) Concrete</v>
          </cell>
        </row>
        <row r="1031">
          <cell r="B1031" t="str">
            <v>11.159.005</v>
          </cell>
          <cell r="C1031" t="str">
            <v>Remove from set aside or store and relay Granite sett paving on a 5:1 sand / cement gritmix bed on 100mm thick C8/10 (ST1) Concrete Not exceeding 10m²</v>
          </cell>
          <cell r="D1031" t="str">
            <v>m²</v>
          </cell>
          <cell r="E1031">
            <v>111</v>
          </cell>
        </row>
        <row r="1032">
          <cell r="B1032" t="str">
            <v>11.159.010</v>
          </cell>
          <cell r="C1032" t="str">
            <v>Remove from set aside or store and relay Granite sett paving on a 5:1 sand / cement gritmix bed on 100mm thick C8/10 (ST1) Concrete Exceeding 10m²</v>
          </cell>
          <cell r="D1032" t="str">
            <v>m²</v>
          </cell>
          <cell r="E1032">
            <v>94</v>
          </cell>
        </row>
        <row r="1033">
          <cell r="B1033" t="str">
            <v>.</v>
          </cell>
        </row>
        <row r="1034">
          <cell r="C1034" t="str">
            <v>Extra Over any item of paving for</v>
          </cell>
        </row>
        <row r="1035">
          <cell r="B1035">
            <v>11.164999999999999</v>
          </cell>
          <cell r="C1035" t="str">
            <v>Extra Over any item of paving for Sand bed</v>
          </cell>
        </row>
        <row r="1036">
          <cell r="B1036" t="str">
            <v>11.165.005</v>
          </cell>
          <cell r="C1036" t="str">
            <v>Extra Over any item of paving for Not exceeding 10m²</v>
          </cell>
          <cell r="D1036" t="str">
            <v>m²</v>
          </cell>
          <cell r="E1036">
            <v>-3.25</v>
          </cell>
        </row>
        <row r="1037">
          <cell r="B1037" t="str">
            <v>11.165.010</v>
          </cell>
          <cell r="C1037" t="str">
            <v>Extra Over any item of paving for Exceeding 10m²</v>
          </cell>
          <cell r="D1037" t="str">
            <v>m²</v>
          </cell>
          <cell r="E1037">
            <v>-3.25</v>
          </cell>
        </row>
        <row r="1039">
          <cell r="B1039">
            <v>11.166</v>
          </cell>
          <cell r="C1039" t="str">
            <v xml:space="preserve">ST4 </v>
          </cell>
        </row>
        <row r="1040">
          <cell r="B1040" t="str">
            <v>11.166.005</v>
          </cell>
          <cell r="C1040" t="str">
            <v>ST4 Not exceeding 10m²</v>
          </cell>
          <cell r="D1040" t="str">
            <v>m²</v>
          </cell>
          <cell r="E1040">
            <v>21</v>
          </cell>
        </row>
        <row r="1041">
          <cell r="B1041" t="str">
            <v>11.166.010</v>
          </cell>
          <cell r="C1041" t="str">
            <v>ST4 Exceeding 10m²</v>
          </cell>
          <cell r="D1041" t="str">
            <v>m²</v>
          </cell>
          <cell r="E1041">
            <v>16</v>
          </cell>
        </row>
        <row r="1043">
          <cell r="B1043">
            <v>11.167</v>
          </cell>
          <cell r="C1043" t="str">
            <v>Pointing using a slurry treatment</v>
          </cell>
        </row>
        <row r="1044">
          <cell r="B1044" t="str">
            <v>11.167.005</v>
          </cell>
          <cell r="C1044" t="str">
            <v>Pointing using a slurry treatment Not exceeding 10m²</v>
          </cell>
          <cell r="D1044" t="str">
            <v>m²</v>
          </cell>
          <cell r="E1044">
            <v>21</v>
          </cell>
        </row>
        <row r="1045">
          <cell r="B1045" t="str">
            <v>11.167.010</v>
          </cell>
          <cell r="C1045" t="str">
            <v>Pointing using a slurry treatment Exceeding 10m²</v>
          </cell>
          <cell r="D1045" t="str">
            <v>m²</v>
          </cell>
          <cell r="E1045">
            <v>16</v>
          </cell>
        </row>
        <row r="1047">
          <cell r="B1047">
            <v>11.167999999999999</v>
          </cell>
          <cell r="C1047" t="str">
            <v>Cutting to radius</v>
          </cell>
        </row>
        <row r="1048">
          <cell r="B1048" t="str">
            <v>11.168.006</v>
          </cell>
          <cell r="C1048" t="str">
            <v>Cutting to radius any area</v>
          </cell>
          <cell r="D1048" t="str">
            <v>m²</v>
          </cell>
          <cell r="E1048">
            <v>10</v>
          </cell>
        </row>
        <row r="1050">
          <cell r="B1050">
            <v>11.169</v>
          </cell>
          <cell r="C1050" t="str">
            <v>Bond Coat</v>
          </cell>
        </row>
        <row r="1051">
          <cell r="B1051" t="str">
            <v>11.169.050</v>
          </cell>
          <cell r="C1051" t="str">
            <v>Bond coat Not exceeding 10m²</v>
          </cell>
          <cell r="D1051" t="str">
            <v>m²</v>
          </cell>
          <cell r="E1051">
            <v>0.65</v>
          </cell>
        </row>
        <row r="1052">
          <cell r="B1052" t="str">
            <v>11.169.010</v>
          </cell>
          <cell r="C1052" t="str">
            <v>Bond coat Exceeding 10m²</v>
          </cell>
          <cell r="D1052" t="str">
            <v>m²</v>
          </cell>
          <cell r="E1052">
            <v>0.6</v>
          </cell>
        </row>
        <row r="1054">
          <cell r="C1054" t="str">
            <v>Flexible Paving</v>
          </cell>
        </row>
        <row r="1056">
          <cell r="B1056" t="str">
            <v>11.170</v>
          </cell>
          <cell r="C1056" t="str">
            <v>Binder course, AC 20 dense bin 40/60 60mm thick</v>
          </cell>
        </row>
        <row r="1057">
          <cell r="B1057" t="str">
            <v>11.170.006</v>
          </cell>
          <cell r="C1057" t="str">
            <v>Binder course, AC 20 dense bin 40/60 60mm thick Not exceeding 25m²</v>
          </cell>
          <cell r="D1057" t="str">
            <v>m²</v>
          </cell>
          <cell r="E1057">
            <v>19</v>
          </cell>
        </row>
        <row r="1058">
          <cell r="B1058" t="str">
            <v>11.170.011</v>
          </cell>
          <cell r="C1058" t="str">
            <v>Binder course, AC 20 dense bin 40/60 60mm thick Exceeding 25m²</v>
          </cell>
          <cell r="D1058" t="str">
            <v>m²</v>
          </cell>
          <cell r="E1058">
            <v>16</v>
          </cell>
        </row>
        <row r="1059">
          <cell r="B1059" t="str">
            <v>11.170.025</v>
          </cell>
          <cell r="C1059" t="str">
            <v>Binder course, AC 20 dense bin 40/60 60mm thick Additional 5mm increments</v>
          </cell>
          <cell r="D1059" t="str">
            <v>m²</v>
          </cell>
          <cell r="E1059">
            <v>1</v>
          </cell>
        </row>
        <row r="1060">
          <cell r="B1060" t="str">
            <v/>
          </cell>
        </row>
        <row r="1061">
          <cell r="B1061" t="str">
            <v>11.175</v>
          </cell>
          <cell r="C1061" t="str">
            <v>Binder course, AC 32 dense bin 40/60 100mm thick</v>
          </cell>
        </row>
        <row r="1062">
          <cell r="B1062" t="str">
            <v>11.175.005</v>
          </cell>
          <cell r="C1062" t="str">
            <v>Binder course, AC 32 dense bin 40/60 100mm thick Not exceeding 25m²</v>
          </cell>
          <cell r="D1062" t="str">
            <v>m²</v>
          </cell>
          <cell r="E1062">
            <v>29</v>
          </cell>
        </row>
        <row r="1063">
          <cell r="B1063" t="str">
            <v>11.175.010</v>
          </cell>
          <cell r="C1063" t="str">
            <v>Binder course, AC 32 dense bin 40/60 100mm thick Exceeding 25m²</v>
          </cell>
          <cell r="D1063" t="str">
            <v>m²</v>
          </cell>
          <cell r="E1063">
            <v>24</v>
          </cell>
        </row>
        <row r="1064">
          <cell r="B1064" t="str">
            <v>11.175.025</v>
          </cell>
          <cell r="C1064" t="str">
            <v>Binder course, AC 32 dense bin 40/60 100mm thick Additional 5mm increments</v>
          </cell>
          <cell r="D1064" t="str">
            <v>m²</v>
          </cell>
          <cell r="E1064">
            <v>1</v>
          </cell>
        </row>
        <row r="1065">
          <cell r="B1065" t="str">
            <v/>
          </cell>
        </row>
        <row r="1066">
          <cell r="B1066" t="str">
            <v>11.180</v>
          </cell>
          <cell r="C1066" t="str">
            <v>Surface course, AC 6 dense surf 100/150 20mm thick</v>
          </cell>
        </row>
        <row r="1067">
          <cell r="B1067" t="str">
            <v>11.180.006</v>
          </cell>
          <cell r="C1067" t="str">
            <v>Surface course, AC 6 dense surf 100/150 20mm thick Not exceeding 25m²</v>
          </cell>
          <cell r="D1067" t="str">
            <v>m²</v>
          </cell>
          <cell r="E1067">
            <v>11</v>
          </cell>
        </row>
        <row r="1068">
          <cell r="B1068" t="str">
            <v>11.180.011</v>
          </cell>
          <cell r="C1068" t="str">
            <v>Surface course, AC 6 dense surf 100/150 20mm thick Exceeding 25m²</v>
          </cell>
          <cell r="D1068" t="str">
            <v>m²</v>
          </cell>
          <cell r="E1068">
            <v>8</v>
          </cell>
        </row>
        <row r="1069">
          <cell r="B1069" t="str">
            <v>11.180.025</v>
          </cell>
          <cell r="C1069" t="str">
            <v>Surface course, AC 6 dense surf 100/150 20mm thick Additional 5mm increments</v>
          </cell>
          <cell r="D1069" t="str">
            <v>m²</v>
          </cell>
          <cell r="E1069">
            <v>1.5</v>
          </cell>
        </row>
        <row r="1070">
          <cell r="B1070" t="str">
            <v/>
          </cell>
        </row>
        <row r="1071">
          <cell r="B1071" t="str">
            <v>11.185</v>
          </cell>
          <cell r="C1071" t="str">
            <v>Surface course, AC 10 close surf 100/150 30mm thick</v>
          </cell>
        </row>
        <row r="1072">
          <cell r="B1072" t="str">
            <v>11.185.005</v>
          </cell>
          <cell r="C1072" t="str">
            <v>Surface course, AC 10 dense surf 100/150 30mm thick Not exceeding 25m²</v>
          </cell>
          <cell r="D1072" t="str">
            <v>m²</v>
          </cell>
          <cell r="E1072">
            <v>14</v>
          </cell>
        </row>
        <row r="1073">
          <cell r="B1073" t="str">
            <v>11.185.010</v>
          </cell>
          <cell r="C1073" t="str">
            <v>Surface course, AC 10 dense surf 100/150 30mm thick Exceeding 25m²</v>
          </cell>
          <cell r="D1073" t="str">
            <v>m²</v>
          </cell>
          <cell r="E1073">
            <v>12</v>
          </cell>
        </row>
        <row r="1074">
          <cell r="B1074" t="str">
            <v>11.185.025</v>
          </cell>
          <cell r="C1074" t="str">
            <v>Surface course, AC 10 dense surf 100/150 30mm thick Additional 5mm increments</v>
          </cell>
          <cell r="D1074" t="str">
            <v>m²</v>
          </cell>
          <cell r="E1074">
            <v>1.5</v>
          </cell>
        </row>
        <row r="1075">
          <cell r="B1075" t="str">
            <v/>
          </cell>
        </row>
        <row r="1076">
          <cell r="B1076" t="str">
            <v>11.186.005</v>
          </cell>
          <cell r="C1076" t="str">
            <v xml:space="preserve">Extra over Items 11.170 to 11.185 for machine laying </v>
          </cell>
          <cell r="D1076" t="str">
            <v>%</v>
          </cell>
          <cell r="E1076">
            <v>0.2</v>
          </cell>
        </row>
        <row r="1078">
          <cell r="B1078" t="str">
            <v/>
          </cell>
          <cell r="C1078" t="str">
            <v>Bond Coat</v>
          </cell>
        </row>
        <row r="1079">
          <cell r="B1079" t="str">
            <v/>
          </cell>
        </row>
        <row r="1080">
          <cell r="B1080" t="str">
            <v>11.190</v>
          </cell>
          <cell r="C1080" t="str">
            <v>K1-40 (0.4 - 0.6 litres per m²)</v>
          </cell>
        </row>
        <row r="1081">
          <cell r="B1081" t="str">
            <v>11.190.005</v>
          </cell>
          <cell r="C1081" t="str">
            <v>Bond coat K1-40 (0.4 - 0.6 litres per m²)</v>
          </cell>
          <cell r="D1081" t="str">
            <v>m²</v>
          </cell>
          <cell r="E1081">
            <v>0.65</v>
          </cell>
        </row>
        <row r="1082">
          <cell r="B1082" t="str">
            <v/>
          </cell>
        </row>
        <row r="1083">
          <cell r="B1083" t="str">
            <v/>
          </cell>
          <cell r="C1083" t="str">
            <v>Surface Treatments</v>
          </cell>
        </row>
        <row r="1084">
          <cell r="B1084" t="str">
            <v/>
          </cell>
        </row>
        <row r="1085">
          <cell r="B1085" t="str">
            <v>11.195</v>
          </cell>
          <cell r="C1085" t="str">
            <v>Slurry surfacing as per clause 918 and appendix 7/5, in footway, footpath or cycle path 10 mm thick (18 kg/m²) in contiguous sites</v>
          </cell>
        </row>
        <row r="1086">
          <cell r="B1086" t="str">
            <v>11.195.006</v>
          </cell>
          <cell r="C1086" t="str">
            <v>Slurry surfacing in footway or cycle path 10 mm thick (18 kg/m²) Not exceeding 500m²</v>
          </cell>
          <cell r="D1086" t="str">
            <v>m²</v>
          </cell>
          <cell r="E1086">
            <v>6.75</v>
          </cell>
        </row>
        <row r="1087">
          <cell r="B1087" t="str">
            <v>11.195.011</v>
          </cell>
          <cell r="C1087" t="str">
            <v>Slurry surfacing in footway or cycle path 10 mm thick (18 kg/m²) Exceeding 500 but not exceeding 4,000m²</v>
          </cell>
          <cell r="D1087" t="str">
            <v>m²</v>
          </cell>
          <cell r="E1087">
            <v>6</v>
          </cell>
        </row>
        <row r="1088">
          <cell r="B1088" t="str">
            <v>11.195.020</v>
          </cell>
          <cell r="C1088" t="str">
            <v>Slurry surfacing in footway or cycle path 10 mm thick (18 kg/m²) Exceeding 4,000m²</v>
          </cell>
          <cell r="D1088" t="str">
            <v>m²</v>
          </cell>
          <cell r="E1088">
            <v>5.35</v>
          </cell>
        </row>
        <row r="1089">
          <cell r="B1089" t="str">
            <v>11.195.025</v>
          </cell>
          <cell r="C1089" t="str">
            <v>Slurry surfacing in footway or cycle path 10 mm thick (18 kg/m²) Extra Over for regulating</v>
          </cell>
          <cell r="D1089" t="str">
            <v>kg</v>
          </cell>
          <cell r="E1089">
            <v>0.35</v>
          </cell>
        </row>
        <row r="1090">
          <cell r="B1090" t="str">
            <v/>
          </cell>
        </row>
        <row r="1091">
          <cell r="B1091" t="str">
            <v/>
          </cell>
          <cell r="C1091" t="str">
            <v>Cold Milling</v>
          </cell>
        </row>
        <row r="1092">
          <cell r="C1092" t="str">
            <v>Cold milling is carried out by specialist sub-contractors and should</v>
          </cell>
        </row>
        <row r="1093">
          <cell r="C1093" t="str">
            <v>be charged at their cost plus the agreed uplift.</v>
          </cell>
        </row>
        <row r="1094">
          <cell r="B1094" t="str">
            <v/>
          </cell>
        </row>
        <row r="1095">
          <cell r="B1095" t="str">
            <v/>
          </cell>
          <cell r="C1095" t="str">
            <v>Footway Patching</v>
          </cell>
        </row>
        <row r="1096">
          <cell r="B1096" t="str">
            <v/>
          </cell>
        </row>
        <row r="1097">
          <cell r="B1097" t="str">
            <v>11.205</v>
          </cell>
          <cell r="C1097" t="str">
            <v>Patching repairs to existing flexible footway</v>
          </cell>
        </row>
        <row r="1098">
          <cell r="B1098" t="str">
            <v>11.205.006</v>
          </cell>
          <cell r="C1098" t="str">
            <v>Patching repairs AC 20 dense bin, upto 60mm thick in a patch not exceeding 5m²</v>
          </cell>
          <cell r="D1098" t="str">
            <v>m²</v>
          </cell>
          <cell r="E1098">
            <v>38</v>
          </cell>
        </row>
        <row r="1099">
          <cell r="B1099" t="str">
            <v>11.205.016</v>
          </cell>
          <cell r="C1099" t="str">
            <v>Patching repairs AC 20 dense bin, upto 60mm thick in a patch exceeding 5m²</v>
          </cell>
          <cell r="D1099" t="str">
            <v>m²</v>
          </cell>
          <cell r="E1099">
            <v>29</v>
          </cell>
        </row>
        <row r="1100">
          <cell r="B1100" t="str">
            <v>11.205.020</v>
          </cell>
          <cell r="C1100" t="str">
            <v>Patching repairs AC 20 dense bin additional 5mm increments</v>
          </cell>
          <cell r="D1100" t="str">
            <v>m²</v>
          </cell>
          <cell r="E1100">
            <v>2.1</v>
          </cell>
        </row>
        <row r="1102">
          <cell r="B1102" t="str">
            <v>11.205.031</v>
          </cell>
          <cell r="C1102" t="str">
            <v>Patching repairs AC 6 dense surf, 20mm thick in a patch not exceeding 5m²</v>
          </cell>
          <cell r="D1102" t="str">
            <v>m²</v>
          </cell>
          <cell r="E1102">
            <v>22</v>
          </cell>
        </row>
        <row r="1103">
          <cell r="B1103" t="str">
            <v>11.205.036</v>
          </cell>
          <cell r="C1103" t="str">
            <v>Patching repairs AC 6 dense surf, 20mm thick in a patch exceeding 5m²</v>
          </cell>
          <cell r="D1103" t="str">
            <v>m²</v>
          </cell>
          <cell r="E1103">
            <v>18</v>
          </cell>
        </row>
        <row r="1104">
          <cell r="B1104" t="str">
            <v>11.205.040</v>
          </cell>
          <cell r="C1104" t="str">
            <v>Patching repairs AC 6 dense surf additional 5mm increments</v>
          </cell>
          <cell r="D1104" t="str">
            <v>m²</v>
          </cell>
          <cell r="E1104">
            <v>3.7</v>
          </cell>
        </row>
        <row r="1105">
          <cell r="B1105" t="str">
            <v/>
          </cell>
        </row>
        <row r="1106">
          <cell r="B1106" t="str">
            <v/>
          </cell>
          <cell r="C1106" t="str">
            <v>Footway Reinstatement</v>
          </cell>
        </row>
        <row r="1107">
          <cell r="B1107" t="str">
            <v/>
          </cell>
        </row>
        <row r="1108">
          <cell r="B1108" t="str">
            <v>11.210</v>
          </cell>
          <cell r="C1108" t="str">
            <v>Sub-base in footway reinstatements</v>
          </cell>
        </row>
        <row r="1109">
          <cell r="B1109" t="str">
            <v>11.210.005</v>
          </cell>
          <cell r="C1109" t="str">
            <v>Type 1 Sub-base in footway reinstatements</v>
          </cell>
          <cell r="D1109" t="str">
            <v>m³</v>
          </cell>
          <cell r="E1109">
            <v>155</v>
          </cell>
        </row>
        <row r="1111">
          <cell r="B1111" t="str">
            <v>11.215</v>
          </cell>
          <cell r="C1111" t="str">
            <v>Reinstatement of flexible footway with AC 20 dense bin, 60mm thick, in a reinstatement of</v>
          </cell>
        </row>
        <row r="1112">
          <cell r="B1112" t="str">
            <v>11.215.006</v>
          </cell>
          <cell r="C1112" t="str">
            <v>Footway Reinstatement, AC 20 dense bin, 60mm thick Not exceeding 25m²</v>
          </cell>
          <cell r="D1112" t="str">
            <v>m²</v>
          </cell>
          <cell r="E1112">
            <v>26</v>
          </cell>
        </row>
        <row r="1113">
          <cell r="B1113" t="str">
            <v>11.215.021</v>
          </cell>
          <cell r="C1113" t="str">
            <v>Footway Reinstatement, AC 20 dense bin, 60mm thick Exceeding 25m²</v>
          </cell>
          <cell r="D1113" t="str">
            <v>m²</v>
          </cell>
          <cell r="E1113">
            <v>22</v>
          </cell>
        </row>
        <row r="1114">
          <cell r="B1114" t="str">
            <v>11.215.025</v>
          </cell>
          <cell r="C1114" t="str">
            <v>Footway Reinstatement, AC 20 dense bin, 60mm thick Additional 5mm increments</v>
          </cell>
          <cell r="D1114" t="str">
            <v>m²</v>
          </cell>
          <cell r="E1114">
            <v>1.7</v>
          </cell>
        </row>
        <row r="1115">
          <cell r="B1115" t="str">
            <v/>
          </cell>
        </row>
        <row r="1116">
          <cell r="B1116" t="str">
            <v>11.220</v>
          </cell>
          <cell r="C1116" t="str">
            <v>Reinstatement of flexible footway with AC 6 dense surf 100/150, 20mm thick, in a reinstatement of</v>
          </cell>
        </row>
        <row r="1117">
          <cell r="B1117" t="str">
            <v>11.220.006</v>
          </cell>
          <cell r="C1117" t="str">
            <v>Footway Reinstatement, AC 6 dense surf 100/150, 20mm thick Not exceeding 25m²</v>
          </cell>
          <cell r="D1117" t="str">
            <v>m²</v>
          </cell>
          <cell r="E1117">
            <v>17</v>
          </cell>
        </row>
        <row r="1118">
          <cell r="B1118" t="str">
            <v>11.220.021</v>
          </cell>
          <cell r="C1118" t="str">
            <v>Footway Reinstatement, AC 6 dense surf 100/150, 20mm thick Exceeding 25m²</v>
          </cell>
          <cell r="D1118" t="str">
            <v>m²</v>
          </cell>
          <cell r="E1118">
            <v>13</v>
          </cell>
        </row>
        <row r="1119">
          <cell r="B1119" t="str">
            <v>11.220.025</v>
          </cell>
          <cell r="C1119" t="str">
            <v>Footway Reinstatement, AC 6 dense surf 100/150, 20mm thick Additional 5mm increments</v>
          </cell>
          <cell r="D1119" t="str">
            <v>m²</v>
          </cell>
          <cell r="E1119">
            <v>2.8</v>
          </cell>
        </row>
        <row r="1122">
          <cell r="C1122" t="str">
            <v>Series 1200  TRAFFIC SIGNS AND ROAD MARKING</v>
          </cell>
        </row>
        <row r="1124">
          <cell r="C1124" t="str">
            <v>Sign Faces - Regulatory and Warning</v>
          </cell>
        </row>
        <row r="1126">
          <cell r="B1126" t="str">
            <v>12.005</v>
          </cell>
          <cell r="C1126" t="str">
            <v>Triangular sign face to class R2 to BS EN 12899 on composite plate, fixed to new or existing post</v>
          </cell>
        </row>
        <row r="1127">
          <cell r="B1127" t="str">
            <v>12.005.005</v>
          </cell>
          <cell r="C1127" t="str">
            <v>Triangular sign face to class R2 to BS EN 12899 on composite plate, fixed to new or existing post (post measured separately) - 600mm high</v>
          </cell>
          <cell r="D1127" t="str">
            <v>no</v>
          </cell>
          <cell r="E1127">
            <v>41</v>
          </cell>
        </row>
        <row r="1128">
          <cell r="B1128" t="str">
            <v>12.005.010</v>
          </cell>
          <cell r="C1128" t="str">
            <v>Triangular sign face to class R2 to BS EN 12899 on composite plate, fixed to new or existing post (post measured separately) - 750mm high</v>
          </cell>
          <cell r="D1128" t="str">
            <v>no</v>
          </cell>
          <cell r="E1128">
            <v>50</v>
          </cell>
        </row>
        <row r="1129">
          <cell r="B1129" t="str">
            <v>12.005.015</v>
          </cell>
          <cell r="C1129" t="str">
            <v>Triangular sign face to class R2 to BS EN 12899 on composite plate, fixed to new or existing post (post measured separately) - 900mm high</v>
          </cell>
          <cell r="D1129" t="str">
            <v>no</v>
          </cell>
          <cell r="E1129">
            <v>59</v>
          </cell>
        </row>
        <row r="1130">
          <cell r="B1130" t="str">
            <v>12.005.020</v>
          </cell>
          <cell r="C1130" t="str">
            <v>Triangular sign face to class R2 to BS EN 12899 on composite plate, fixed to new or existing post (post measured separately) - 1200mm high</v>
          </cell>
          <cell r="D1130" t="str">
            <v>no</v>
          </cell>
          <cell r="E1130">
            <v>95</v>
          </cell>
        </row>
        <row r="1132">
          <cell r="B1132" t="str">
            <v>12.005</v>
          </cell>
          <cell r="C1132" t="str">
            <v>Triangular sign face to class R2 to BS EN 12899 on metal plate, fixed to new or existing post</v>
          </cell>
        </row>
        <row r="1133">
          <cell r="B1133" t="str">
            <v>12.005.005</v>
          </cell>
          <cell r="C1133" t="str">
            <v>Triangular sign face to class R2 to BS EN 12899 on metal plate, fixed to new or existing post (post measured separately) - 600mm high</v>
          </cell>
          <cell r="D1133" t="str">
            <v>no</v>
          </cell>
          <cell r="E1133">
            <v>84</v>
          </cell>
        </row>
        <row r="1134">
          <cell r="B1134" t="str">
            <v>12.005.010</v>
          </cell>
          <cell r="C1134" t="str">
            <v>Triangular sign face to class R2 to BS EN 12899 on metal plate, fixed to new or existing post (post measured separately) - 750mm high</v>
          </cell>
          <cell r="D1134" t="str">
            <v>no</v>
          </cell>
          <cell r="E1134">
            <v>89</v>
          </cell>
        </row>
        <row r="1135">
          <cell r="B1135" t="str">
            <v>12.005.015</v>
          </cell>
          <cell r="C1135" t="str">
            <v>Triangular sign face to class R2 to BS EN 12899 on metal plate, fixed to new or existing post (post measured separately) - 900mm high</v>
          </cell>
          <cell r="D1135" t="str">
            <v>no</v>
          </cell>
          <cell r="E1135">
            <v>121</v>
          </cell>
        </row>
        <row r="1136">
          <cell r="B1136" t="str">
            <v>12.005.020</v>
          </cell>
          <cell r="C1136" t="str">
            <v>Triangular sign face to class R2 to BS EN 12899 on metal plate, fixed to new or existing post (post measured separately) - 1200mm high</v>
          </cell>
          <cell r="D1136" t="str">
            <v>no</v>
          </cell>
          <cell r="E1136">
            <v>215</v>
          </cell>
        </row>
        <row r="1137">
          <cell r="B1137" t="str">
            <v/>
          </cell>
        </row>
        <row r="1138">
          <cell r="B1138" t="str">
            <v>12.010</v>
          </cell>
          <cell r="C1138" t="str">
            <v>Circular sign face to class R2 to BS EN 12899 on composite plate, fixed to new or existing post</v>
          </cell>
        </row>
        <row r="1139">
          <cell r="B1139" t="str">
            <v>12.010.005</v>
          </cell>
          <cell r="C1139" t="str">
            <v>Circular sign face to class R2 to BS EN 12899 on composite plate, fixed to new or existing post (post measured separately) - 270mm dia</v>
          </cell>
          <cell r="D1139" t="str">
            <v>no</v>
          </cell>
          <cell r="E1139">
            <v>19</v>
          </cell>
        </row>
        <row r="1140">
          <cell r="B1140" t="str">
            <v>12.010.010</v>
          </cell>
          <cell r="C1140" t="str">
            <v>Circular sign face to class R2 to BS EN 12899 on composite plate, fixed to new or existing post (post measured separately) - 300mm dia</v>
          </cell>
          <cell r="D1140" t="str">
            <v>no</v>
          </cell>
          <cell r="E1140">
            <v>21</v>
          </cell>
        </row>
        <row r="1141">
          <cell r="B1141" t="str">
            <v>12.010.015</v>
          </cell>
          <cell r="C1141" t="str">
            <v>Circular sign face to class R2 to BS EN 12899 on composite plate, fixed to new or existing post (post measured separately) - 450mm dia</v>
          </cell>
          <cell r="D1141" t="str">
            <v>no</v>
          </cell>
          <cell r="E1141">
            <v>32</v>
          </cell>
        </row>
        <row r="1142">
          <cell r="B1142" t="str">
            <v>12.010.020</v>
          </cell>
          <cell r="C1142" t="str">
            <v>Circular sign face to class R2 to BS EN 12899 on composite plate, fixed to new or existing post (post measured separately) - 600mm dia</v>
          </cell>
          <cell r="D1142" t="str">
            <v>no</v>
          </cell>
          <cell r="E1142">
            <v>41</v>
          </cell>
        </row>
        <row r="1143">
          <cell r="B1143" t="str">
            <v>12.010.025</v>
          </cell>
          <cell r="C1143" t="str">
            <v>Circular sign face to class R2 to BS EN 12899 on composite plate, fixed to new or existing post (post measured separately) - 750mm dia</v>
          </cell>
          <cell r="D1143" t="str">
            <v>no</v>
          </cell>
          <cell r="E1143">
            <v>56</v>
          </cell>
        </row>
        <row r="1144">
          <cell r="B1144" t="str">
            <v>12.010.030</v>
          </cell>
          <cell r="C1144" t="str">
            <v>Circular sign face to class R2 to BS EN 12899 on composite plate, fixed to new or existing post (post measured separately) - 900mm dia</v>
          </cell>
          <cell r="D1144" t="str">
            <v>no</v>
          </cell>
          <cell r="E1144">
            <v>66</v>
          </cell>
        </row>
        <row r="1146">
          <cell r="B1146" t="str">
            <v>12.010</v>
          </cell>
          <cell r="C1146" t="str">
            <v>Circular sign face to class R2 to BS EN 12899 on metal plate, fixed to new or existing post</v>
          </cell>
        </row>
        <row r="1147">
          <cell r="B1147" t="str">
            <v>12.010.010</v>
          </cell>
          <cell r="C1147" t="str">
            <v>Circular sign face to class R2 to BS EN 12899 on metal plate, fixed to new or existing post (post measured separately) - 300mm dia</v>
          </cell>
          <cell r="D1147" t="str">
            <v>no</v>
          </cell>
          <cell r="E1147">
            <v>32</v>
          </cell>
        </row>
        <row r="1148">
          <cell r="B1148" t="str">
            <v>12.010.015</v>
          </cell>
          <cell r="C1148" t="str">
            <v>Circular sign face to class R2 to BS EN 12899 on metal plate, fixed to new or existing post (post measured separately) - 450mm dia</v>
          </cell>
          <cell r="D1148" t="str">
            <v>no</v>
          </cell>
          <cell r="E1148">
            <v>71</v>
          </cell>
        </row>
        <row r="1149">
          <cell r="B1149" t="str">
            <v>12.010.020</v>
          </cell>
          <cell r="C1149" t="str">
            <v>Circular sign face to class R2 to BS EN 12899 on metal plate, fixed to new or existing post (post measured separately) - 600mm dia</v>
          </cell>
          <cell r="D1149" t="str">
            <v>no</v>
          </cell>
          <cell r="E1149">
            <v>85</v>
          </cell>
        </row>
        <row r="1150">
          <cell r="B1150" t="str">
            <v>12.010.025</v>
          </cell>
          <cell r="C1150" t="str">
            <v>Circular sign face to class R2 to BS EN 12899 on metal plate, fixed to new or existing post (post measured separately) - 750mm dia</v>
          </cell>
          <cell r="D1150" t="str">
            <v>no</v>
          </cell>
          <cell r="E1150">
            <v>132</v>
          </cell>
        </row>
        <row r="1151">
          <cell r="B1151" t="str">
            <v>12.010.030</v>
          </cell>
          <cell r="C1151" t="str">
            <v>Circular sign face to class R2 to BS EN 12899 on metal plate, fixed to new or existing post (post measured separately) - 900mm dia</v>
          </cell>
          <cell r="D1151" t="str">
            <v>no</v>
          </cell>
          <cell r="E1151">
            <v>190</v>
          </cell>
        </row>
        <row r="1152">
          <cell r="B1152" t="str">
            <v/>
          </cell>
        </row>
        <row r="1153">
          <cell r="B1153" t="str">
            <v>12.015</v>
          </cell>
          <cell r="C1153" t="str">
            <v>Octagonal sign face to class R2 to BS EN 12899 on composite plate, fixed to new or existing post</v>
          </cell>
        </row>
        <row r="1154">
          <cell r="B1154" t="str">
            <v>12.015.005</v>
          </cell>
          <cell r="C1154" t="str">
            <v>Octagonal sign face to class R2 to BS EN 12899 on composite plate, fixed to new or existing post (post measured separately) - 750mm wide</v>
          </cell>
          <cell r="D1154" t="str">
            <v>no</v>
          </cell>
          <cell r="E1154">
            <v>59</v>
          </cell>
        </row>
        <row r="1155">
          <cell r="B1155" t="str">
            <v/>
          </cell>
        </row>
        <row r="1156">
          <cell r="C1156" t="str">
            <v>Sign Faces - Directional, Informatory and Supplementary</v>
          </cell>
        </row>
        <row r="1158">
          <cell r="B1158" t="str">
            <v>12.025</v>
          </cell>
          <cell r="C1158" t="str">
            <v>Rectangular or square directional, information or supplementary signs to class R2 to BS EN 12899 on composite plate fixed to new or existing post</v>
          </cell>
        </row>
        <row r="1159">
          <cell r="B1159" t="str">
            <v>12.025.005</v>
          </cell>
          <cell r="C1159" t="str">
            <v>Rectangular or square directional, information or supplementary signs to class R2 to BS EN 12899 on composite plate fixed to new or existing post (post measured separately) - not exceeding 0.10m²</v>
          </cell>
          <cell r="D1159" t="str">
            <v>no</v>
          </cell>
          <cell r="E1159">
            <v>22</v>
          </cell>
        </row>
        <row r="1160">
          <cell r="B1160" t="str">
            <v>12.025.010</v>
          </cell>
          <cell r="C1160" t="str">
            <v>Rectangular or square directional, information or supplementary signs to class R2 to BS EN 12899 on composite plate fixed to new or existing post (post measured separately) - Exceeding 0.10 but not exceeding 0.25m²</v>
          </cell>
          <cell r="D1160" t="str">
            <v>no</v>
          </cell>
          <cell r="E1160">
            <v>33</v>
          </cell>
        </row>
        <row r="1161">
          <cell r="B1161" t="str">
            <v>12.025.015</v>
          </cell>
          <cell r="C1161" t="str">
            <v>Rectangular or square directional, information or supplementary signs to class R2 to BS EN 12899 on composite plate fixed to new or existing post (post measured separately) - Exceeding 0.25 but not exceeding 0.50m²</v>
          </cell>
          <cell r="D1161" t="str">
            <v>no</v>
          </cell>
          <cell r="E1161">
            <v>50</v>
          </cell>
        </row>
        <row r="1162">
          <cell r="B1162" t="str">
            <v>12.025.020</v>
          </cell>
          <cell r="C1162" t="str">
            <v>Rectangular or square directional, information or supplementary signs to class R2 to BS EN 12899 on composite plate fixed to new or existing post (post measured separately) - Exceeding 0.50 but not exceeding 1.00m²</v>
          </cell>
          <cell r="D1162" t="str">
            <v>no</v>
          </cell>
          <cell r="E1162">
            <v>76</v>
          </cell>
        </row>
        <row r="1163">
          <cell r="B1163" t="str">
            <v>12.025.025</v>
          </cell>
          <cell r="C1163" t="str">
            <v>Rectangular or square directional, information or supplementary signs to class R2 to BS EN 12899 on composite plate fixed to new or existing post (post measured separately) - Exceeding 1.00 but not exceeding 2.50m²</v>
          </cell>
          <cell r="D1163" t="str">
            <v>no</v>
          </cell>
          <cell r="E1163">
            <v>166</v>
          </cell>
        </row>
        <row r="1164">
          <cell r="B1164" t="str">
            <v>12.025.030</v>
          </cell>
          <cell r="C1164" t="str">
            <v>Rectangular or square directional, information or supplementary signs to class R2 to BS EN 12899 on composite plate fixed to new or existing post (post measured separately) - Exceeding 2.50 but not exceeding 5.00m²</v>
          </cell>
          <cell r="D1164" t="str">
            <v>no</v>
          </cell>
          <cell r="E1164">
            <v>321</v>
          </cell>
        </row>
        <row r="1165">
          <cell r="B1165" t="str">
            <v>12.025.035</v>
          </cell>
          <cell r="C1165" t="str">
            <v>Rectangular or square directional, information or supplementary signs to class R2 to BS EN 12899 on composite plate fixed to new or existing post (post measured separately) - Exceeding 5.00 but not exceeding 10.00m²</v>
          </cell>
          <cell r="D1165" t="str">
            <v>no</v>
          </cell>
          <cell r="E1165">
            <v>659</v>
          </cell>
        </row>
        <row r="1166">
          <cell r="B1166" t="str">
            <v>12.025.040</v>
          </cell>
          <cell r="C1166" t="str">
            <v>Rectangular or square directional, information or supplementary signs to class R2 to BS EN 12899 on composite plate fixed to new or existing post (post measured separately) - Per sq.m exceeding 10.00m²</v>
          </cell>
          <cell r="D1166" t="str">
            <v>m²</v>
          </cell>
          <cell r="E1166">
            <v>90</v>
          </cell>
        </row>
        <row r="1167">
          <cell r="B1167" t="str">
            <v/>
          </cell>
        </row>
        <row r="1168">
          <cell r="B1168" t="str">
            <v>12.025</v>
          </cell>
          <cell r="C1168" t="str">
            <v>Rectangular or square directional, information or supplementary signs to class R2 to BS EN 12899 on metal plate fixed to new or existing post</v>
          </cell>
        </row>
        <row r="1169">
          <cell r="B1169" t="str">
            <v>12.025.005</v>
          </cell>
          <cell r="C1169" t="str">
            <v>Rectangular or square directional, information or supplementary signs to class R2 to BS EN 12899 on metal plate fixed to new or existing post (post measured separately) - Not exceeding 0.10m²</v>
          </cell>
          <cell r="D1169" t="str">
            <v>no</v>
          </cell>
          <cell r="E1169">
            <v>45</v>
          </cell>
        </row>
        <row r="1170">
          <cell r="B1170" t="str">
            <v>12.025.010</v>
          </cell>
          <cell r="C1170" t="str">
            <v>Rectangular or square directional, information or supplementary signs to class R2 to BS EN 12899 on metal plate fixed to new or existing post (post measured separately) - Exceeding 0.10 but not exceeding 0.25m²</v>
          </cell>
          <cell r="D1170" t="str">
            <v>no</v>
          </cell>
          <cell r="E1170">
            <v>60</v>
          </cell>
        </row>
        <row r="1171">
          <cell r="B1171" t="str">
            <v>12.025.015</v>
          </cell>
          <cell r="C1171" t="str">
            <v>Rectangular or square directional, information or supplementary signs to class R2 to BS EN 12899 on metal plate fixed to new or existing post (post measured separately) - Exceeding 0.25 but not exceeding 0.50m²</v>
          </cell>
          <cell r="D1171" t="str">
            <v>no</v>
          </cell>
          <cell r="E1171">
            <v>119</v>
          </cell>
        </row>
        <row r="1172">
          <cell r="B1172" t="str">
            <v>12.025.020</v>
          </cell>
          <cell r="C1172" t="str">
            <v>Rectangular or square directional, information or supplementary signs to class R2 to BS EN 12899 on metal plate fixed to new or existing post (post measured separately) - Exceeding 0.50 but not exceeding 1.00m²</v>
          </cell>
          <cell r="D1172" t="str">
            <v>no</v>
          </cell>
          <cell r="E1172">
            <v>239</v>
          </cell>
        </row>
        <row r="1173">
          <cell r="B1173" t="str">
            <v>12.025.025</v>
          </cell>
          <cell r="C1173" t="str">
            <v>Rectangular or square directional, information or supplementary signs to class R2 to BS EN 12899 on metal plate fixed to new or existing post (post measured separately) - Exceeding 1.00 but not exceeding 2.50m²</v>
          </cell>
          <cell r="D1173" t="str">
            <v>no</v>
          </cell>
          <cell r="E1173">
            <v>499</v>
          </cell>
        </row>
        <row r="1174">
          <cell r="B1174" t="str">
            <v>12.025.030</v>
          </cell>
          <cell r="C1174" t="str">
            <v>Rectangular or square directional, information or supplementary signs to class R2 to BS EN 12899 on metal plate fixed to new or existing post (post measured separately) - Exceeding 2.50 but not exceeding 5.00m²</v>
          </cell>
          <cell r="D1174" t="str">
            <v>no</v>
          </cell>
          <cell r="E1174">
            <v>1020</v>
          </cell>
        </row>
        <row r="1175">
          <cell r="B1175" t="str">
            <v>12.025.035</v>
          </cell>
          <cell r="C1175" t="str">
            <v>Rectangular or square directional, information or supplementary signs to class R2 to BS EN 12899 on metal plate fixed to new or existing post (post measured separately) - Exceeding 5.00 but not exceeding 10.00m²</v>
          </cell>
          <cell r="D1175" t="str">
            <v>no</v>
          </cell>
          <cell r="E1175">
            <v>2170</v>
          </cell>
        </row>
        <row r="1176">
          <cell r="B1176" t="str">
            <v>12.025.040</v>
          </cell>
          <cell r="C1176" t="str">
            <v>Rectangular or square directional, information or supplementary signs to class R2 to BS EN 12899 on metal plate fixed to new or existing post (post measured separately) - Per sq.m exceeding 10.00m²</v>
          </cell>
          <cell r="D1176" t="str">
            <v>m²</v>
          </cell>
          <cell r="E1176">
            <v>217</v>
          </cell>
        </row>
        <row r="1177">
          <cell r="B1177" t="str">
            <v/>
          </cell>
        </row>
        <row r="1178">
          <cell r="B1178" t="str">
            <v>12.035</v>
          </cell>
          <cell r="C1178" t="str">
            <v>Double sided finger sign class R2 with coloured background on composite plate including end fixing, fixed to new or existing post</v>
          </cell>
        </row>
        <row r="1179">
          <cell r="B1179" t="str">
            <v>12.035.005</v>
          </cell>
          <cell r="C1179" t="str">
            <v>Double sided finger sign class R2 with coloured background on composite plate including end fixing, fixed to new or existing post (post measured separately) - Not exceeding 0.10m²</v>
          </cell>
          <cell r="D1179" t="str">
            <v>no</v>
          </cell>
          <cell r="E1179">
            <v>34</v>
          </cell>
        </row>
        <row r="1180">
          <cell r="B1180" t="str">
            <v>12.035.010</v>
          </cell>
          <cell r="C1180" t="str">
            <v>Double sided finger sign class R2 with coloured background on composite plate including end fixing, fixed to new or existing post (post measured separately) - Exceeding 0.10 but not exceeding 0.20m²</v>
          </cell>
          <cell r="D1180" t="str">
            <v>no</v>
          </cell>
          <cell r="E1180">
            <v>49</v>
          </cell>
        </row>
        <row r="1181">
          <cell r="B1181" t="str">
            <v>12.035.015</v>
          </cell>
          <cell r="C1181" t="str">
            <v>Double sided finger sign class R2 with coloured background on composite plate including end fixing, fixed to new or existing post (post measured separately) - Exceeding 0.20 but not exceeding 0.40m²</v>
          </cell>
          <cell r="D1181" t="str">
            <v>no</v>
          </cell>
          <cell r="E1181">
            <v>72</v>
          </cell>
        </row>
        <row r="1182">
          <cell r="B1182" t="str">
            <v>12.035.020</v>
          </cell>
          <cell r="C1182" t="str">
            <v>Double sided finger sign class R2 with coloured background on composite plate including end fixing, fixed to new or existing post (post measured separately) - Exceeding 0.4m but not exceeding 1.0m</v>
          </cell>
          <cell r="D1182" t="str">
            <v>no</v>
          </cell>
          <cell r="E1182">
            <v>150</v>
          </cell>
        </row>
        <row r="1183">
          <cell r="B1183" t="str">
            <v/>
          </cell>
        </row>
        <row r="1184">
          <cell r="B1184" t="str">
            <v>12.040</v>
          </cell>
          <cell r="C1184" t="str">
            <v>Chevron sign face white R2 chevron on black non reflective background fixed to new or existing post</v>
          </cell>
        </row>
        <row r="1185">
          <cell r="B1185" t="str">
            <v>12.040.005</v>
          </cell>
          <cell r="C1185" t="str">
            <v>Chevron sign face white R2 chevron on black non reflective background fixed to new or existing post (post measured separately) - Not exceeding 1.00m²</v>
          </cell>
          <cell r="D1185" t="str">
            <v>m²</v>
          </cell>
          <cell r="E1185">
            <v>134</v>
          </cell>
        </row>
        <row r="1186">
          <cell r="B1186" t="str">
            <v>12.040.010</v>
          </cell>
          <cell r="C1186" t="str">
            <v>Chevron sign face white R2 chevron on black non reflective background fixed to new or existing post (post measured separately) - Exceeding 1.00m²</v>
          </cell>
          <cell r="D1186" t="str">
            <v>m²</v>
          </cell>
          <cell r="E1186">
            <v>95</v>
          </cell>
        </row>
        <row r="1187">
          <cell r="B1187" t="str">
            <v/>
          </cell>
        </row>
        <row r="1188">
          <cell r="B1188" t="str">
            <v>12.045</v>
          </cell>
          <cell r="C1188" t="str">
            <v>Take from store and erect sign face including fixing, to new or existing post</v>
          </cell>
        </row>
        <row r="1189">
          <cell r="B1189" t="str">
            <v>12.045.005</v>
          </cell>
          <cell r="C1189" t="str">
            <v>Take from store and erect sign face including fixing, to new or existing post (post measured separately) - Up to 0.5m2</v>
          </cell>
          <cell r="D1189" t="str">
            <v>no</v>
          </cell>
          <cell r="E1189">
            <v>16</v>
          </cell>
        </row>
        <row r="1190">
          <cell r="B1190" t="str">
            <v>12.045.010</v>
          </cell>
          <cell r="C1190" t="str">
            <v>Take from store and erect sign face including fixing, to new or existing post (post measured separately) - 0.51m2 to 1.0m2</v>
          </cell>
          <cell r="D1190" t="str">
            <v>no</v>
          </cell>
          <cell r="E1190">
            <v>25</v>
          </cell>
        </row>
        <row r="1191">
          <cell r="B1191" t="str">
            <v>12.045.015</v>
          </cell>
          <cell r="C1191" t="str">
            <v>Take from store and erect sign face including fixing, to new or existing post (post measured separately) - 1.01m2 to 1.50m2</v>
          </cell>
          <cell r="D1191" t="str">
            <v>no</v>
          </cell>
          <cell r="E1191">
            <v>45</v>
          </cell>
        </row>
        <row r="1192">
          <cell r="B1192" t="str">
            <v>12.045.020</v>
          </cell>
          <cell r="C1192" t="str">
            <v>Take from store and erect sign face including fixing, to new or existing post (post measured separately) - 1.51m2 to 2.0m2</v>
          </cell>
          <cell r="D1192" t="str">
            <v>no</v>
          </cell>
          <cell r="E1192">
            <v>58</v>
          </cell>
        </row>
        <row r="1193">
          <cell r="B1193" t="str">
            <v>12.045.025</v>
          </cell>
          <cell r="C1193" t="str">
            <v>Take from store and erect sign face including fixing, to new or existing post (post measured separately) - Over 2.01m2</v>
          </cell>
          <cell r="D1193" t="str">
            <v>no</v>
          </cell>
          <cell r="E1193">
            <v>72</v>
          </cell>
        </row>
        <row r="1195">
          <cell r="C1195" t="str">
            <v>Sign Posts</v>
          </cell>
        </row>
        <row r="1197">
          <cell r="B1197" t="str">
            <v>12.055</v>
          </cell>
          <cell r="C1197" t="str">
            <v>Galvanised steel, straight sign posts</v>
          </cell>
        </row>
        <row r="1198">
          <cell r="B1198" t="str">
            <v>12.055.010</v>
          </cell>
          <cell r="C1198" t="str">
            <v>Galvanised steel, straight sign posts (concrete foundation measured separately) - 76mm dia, not exceeding 3m long</v>
          </cell>
          <cell r="D1198" t="str">
            <v>no</v>
          </cell>
          <cell r="E1198">
            <v>69</v>
          </cell>
        </row>
        <row r="1199">
          <cell r="B1199" t="str">
            <v>12.055.015</v>
          </cell>
          <cell r="C1199" t="str">
            <v>Galvanised steel, straight sign posts (concrete foundation measured separately) - 89mm dia, not exceeding 3m long</v>
          </cell>
          <cell r="D1199" t="str">
            <v>no</v>
          </cell>
          <cell r="E1199">
            <v>70</v>
          </cell>
        </row>
        <row r="1200">
          <cell r="B1200" t="str">
            <v>12.055.020</v>
          </cell>
          <cell r="C1200" t="str">
            <v>Galvanised steel, straight sign posts (concrete foundation measured separately) - 114mm dia, not exceeding 4m long</v>
          </cell>
          <cell r="D1200" t="str">
            <v>no</v>
          </cell>
          <cell r="E1200">
            <v>126</v>
          </cell>
        </row>
        <row r="1201">
          <cell r="B1201" t="str">
            <v>12.055.025</v>
          </cell>
          <cell r="C1201" t="str">
            <v>Galvanised steel, straight sign posts (concrete foundation measured separately) - 140mm dia, not exceeding 4m long</v>
          </cell>
          <cell r="D1201" t="str">
            <v>no</v>
          </cell>
          <cell r="E1201">
            <v>140</v>
          </cell>
        </row>
        <row r="1202">
          <cell r="B1202" t="str">
            <v>12.055.030</v>
          </cell>
          <cell r="C1202" t="str">
            <v>Galvanised steel, straight sign posts (concrete foundation measured separately) - 168mm dia, not exceeding 5m long</v>
          </cell>
          <cell r="D1202" t="str">
            <v>no</v>
          </cell>
          <cell r="E1202">
            <v>217</v>
          </cell>
        </row>
        <row r="1203">
          <cell r="B1203" t="str">
            <v/>
          </cell>
        </row>
        <row r="1204">
          <cell r="B1204" t="str">
            <v>12.065</v>
          </cell>
          <cell r="C1204" t="str">
            <v>Extra Over straight and wide based galvanised steel posts for additional lengths in increments of 1m</v>
          </cell>
        </row>
        <row r="1205">
          <cell r="B1205" t="str">
            <v>12.065.005</v>
          </cell>
          <cell r="C1205" t="str">
            <v>Extra Over straight and wide based galvanised steel posts for additional lengths in increments of 1m - 76mm dia</v>
          </cell>
          <cell r="D1205" t="str">
            <v>m</v>
          </cell>
          <cell r="E1205">
            <v>18</v>
          </cell>
        </row>
        <row r="1206">
          <cell r="B1206" t="str">
            <v>12.065.010</v>
          </cell>
          <cell r="C1206" t="str">
            <v>Extra Over straight and wide based galvanised steel posts for additional lengths in increments of 1m - 89mm dia</v>
          </cell>
          <cell r="D1206" t="str">
            <v>m</v>
          </cell>
          <cell r="E1206">
            <v>20</v>
          </cell>
        </row>
        <row r="1207">
          <cell r="B1207" t="str">
            <v>12.065.015</v>
          </cell>
          <cell r="C1207" t="str">
            <v>Extra Over straight and wide based galvanised steel posts for additional lengths in increments of 1m - 114mm dia</v>
          </cell>
          <cell r="D1207" t="str">
            <v>m</v>
          </cell>
          <cell r="E1207">
            <v>30</v>
          </cell>
        </row>
        <row r="1208">
          <cell r="B1208" t="str">
            <v>12.065.020</v>
          </cell>
          <cell r="C1208" t="str">
            <v>Extra Over straight and wide based galvanised steel posts for additional lengths in increments of 1m - 140mm dia</v>
          </cell>
          <cell r="D1208" t="str">
            <v>m</v>
          </cell>
          <cell r="E1208">
            <v>35</v>
          </cell>
        </row>
        <row r="1209">
          <cell r="B1209" t="str">
            <v>12.065.025</v>
          </cell>
          <cell r="C1209" t="str">
            <v>Extra Over straight and wide based galvanised steel posts for additional lengths in increments of 1m - 168mm dia</v>
          </cell>
          <cell r="D1209" t="str">
            <v>m</v>
          </cell>
          <cell r="E1209">
            <v>42</v>
          </cell>
        </row>
        <row r="1211">
          <cell r="B1211" t="str">
            <v>12.082</v>
          </cell>
          <cell r="C1211" t="str">
            <v>Passively Safe Posts (Cost of Foundations to be measured seperately)</v>
          </cell>
        </row>
        <row r="1212">
          <cell r="B1212" t="str">
            <v>12.082.005</v>
          </cell>
          <cell r="C1212" t="str">
            <v>Install Signpost Solutions Optimast (or similar approved) post not exceeding 4.5m in length</v>
          </cell>
          <cell r="D1212" t="str">
            <v>no</v>
          </cell>
          <cell r="E1212">
            <v>362</v>
          </cell>
        </row>
        <row r="1213">
          <cell r="B1213" t="str">
            <v>12.082.010</v>
          </cell>
          <cell r="C1213" t="str">
            <v>Install Signpost Solutions Optimast (or similar approved) post exceeding 4.5m in length</v>
          </cell>
          <cell r="D1213" t="str">
            <v>no</v>
          </cell>
          <cell r="E1213">
            <v>872</v>
          </cell>
        </row>
        <row r="1214">
          <cell r="B1214" t="str">
            <v>12.082.015</v>
          </cell>
          <cell r="C1214" t="str">
            <v>Install Signpost Solutions Lattix (or similar approved) post not exceeding 4.5m in length</v>
          </cell>
          <cell r="D1214" t="str">
            <v>no</v>
          </cell>
          <cell r="E1214">
            <v>984</v>
          </cell>
        </row>
        <row r="1215">
          <cell r="B1215" t="str">
            <v>12.082.020</v>
          </cell>
          <cell r="C1215" t="str">
            <v>Install Signpost Solutions Lattix (or similar approved) post exceeding 4.5m in length</v>
          </cell>
          <cell r="D1215" t="str">
            <v>no</v>
          </cell>
          <cell r="E1215">
            <v>2097</v>
          </cell>
        </row>
        <row r="1216">
          <cell r="B1216" t="str">
            <v>12.082.025</v>
          </cell>
          <cell r="C1216" t="str">
            <v>Install ASD Metals Frangible (or similar approved) Traffic Sign Post not exceeding 4.5m in length</v>
          </cell>
          <cell r="D1216" t="str">
            <v>no</v>
          </cell>
          <cell r="E1216">
            <v>464</v>
          </cell>
        </row>
        <row r="1217">
          <cell r="B1217" t="str">
            <v>12.082.030</v>
          </cell>
          <cell r="C1217" t="str">
            <v>Install ASD Metals Frangible (or similar approved) Traffic Sign Post exceeding 4.5m in length</v>
          </cell>
          <cell r="D1217" t="str">
            <v>no</v>
          </cell>
          <cell r="E1217">
            <v>798</v>
          </cell>
        </row>
        <row r="1219">
          <cell r="B1219" t="str">
            <v/>
          </cell>
          <cell r="C1219" t="str">
            <v>Sign Post Foundations</v>
          </cell>
        </row>
        <row r="1220">
          <cell r="B1220" t="str">
            <v/>
          </cell>
        </row>
        <row r="1221">
          <cell r="B1221" t="str">
            <v>12.085</v>
          </cell>
          <cell r="C1221" t="str">
            <v>Sign post foundation in un-reinforced concrete C8/10 foundations</v>
          </cell>
        </row>
        <row r="1222">
          <cell r="B1222" t="str">
            <v>12.085.006</v>
          </cell>
          <cell r="C1222" t="str">
            <v>Sign post foundation in un-reinforced concrete C8/10 foundations</v>
          </cell>
          <cell r="D1222" t="str">
            <v>m³</v>
          </cell>
          <cell r="E1222">
            <v>218</v>
          </cell>
        </row>
        <row r="1223">
          <cell r="B1223" t="str">
            <v/>
          </cell>
        </row>
        <row r="1224">
          <cell r="B1224" t="str">
            <v>12.090</v>
          </cell>
          <cell r="C1224" t="str">
            <v>Sign post foundation in un-reinforced concrete C20/25 foundations</v>
          </cell>
        </row>
        <row r="1225">
          <cell r="B1225" t="str">
            <v>12.090.006</v>
          </cell>
          <cell r="C1225" t="str">
            <v>Sign post foundation in un-reinforced concrete C20/25 foundations</v>
          </cell>
          <cell r="D1225" t="str">
            <v>m³</v>
          </cell>
          <cell r="E1225">
            <v>235</v>
          </cell>
        </row>
        <row r="1226">
          <cell r="B1226" t="str">
            <v/>
          </cell>
        </row>
        <row r="1227">
          <cell r="B1227" t="str">
            <v>12.100</v>
          </cell>
          <cell r="C1227" t="str">
            <v>Re-align existing posts including additional C8/10 concrete n.e. 0.25m³</v>
          </cell>
        </row>
        <row r="1228">
          <cell r="B1228" t="str">
            <v>12.100.005</v>
          </cell>
          <cell r="C1228" t="str">
            <v>Re-align existing posts including additional C8/10 concrete not exceeding 0.25m³ - post size not exceeding 89mm dia</v>
          </cell>
          <cell r="D1228" t="str">
            <v>no</v>
          </cell>
          <cell r="E1228">
            <v>50</v>
          </cell>
        </row>
        <row r="1229">
          <cell r="B1229" t="str">
            <v>12.100.010</v>
          </cell>
          <cell r="C1229" t="str">
            <v>Re-align existing posts including additional C8/10 concrete not exceeding 0.25m³ - post size exceeding 89mm dia</v>
          </cell>
          <cell r="D1229" t="str">
            <v>no</v>
          </cell>
          <cell r="E1229">
            <v>60</v>
          </cell>
        </row>
        <row r="1230">
          <cell r="B1230" t="str">
            <v/>
          </cell>
        </row>
        <row r="1231">
          <cell r="B1231" t="str">
            <v/>
          </cell>
          <cell r="C1231" t="str">
            <v>Marker Posts</v>
          </cell>
        </row>
        <row r="1232">
          <cell r="B1232" t="str">
            <v/>
          </cell>
        </row>
        <row r="1233">
          <cell r="B1233" t="str">
            <v>12.105</v>
          </cell>
          <cell r="C1233" t="str">
            <v>Marker posts in verge including for C8/10 concrete footing</v>
          </cell>
        </row>
        <row r="1234">
          <cell r="B1234" t="str">
            <v>12.105.005</v>
          </cell>
          <cell r="C1234" t="str">
            <v>Flat plastic Marker Posts 1000mm high x 100mm wide with red reflector</v>
          </cell>
          <cell r="D1234" t="str">
            <v>no</v>
          </cell>
          <cell r="E1234">
            <v>43</v>
          </cell>
        </row>
        <row r="1235">
          <cell r="B1235" t="str">
            <v>12.105.010</v>
          </cell>
          <cell r="C1235" t="str">
            <v>Flexible / rebound Marker Posts - flat plastic 1000mm high x 100mm wide with red reflector</v>
          </cell>
          <cell r="D1235" t="str">
            <v>no</v>
          </cell>
          <cell r="E1235">
            <v>47</v>
          </cell>
        </row>
        <row r="1236">
          <cell r="B1236" t="str">
            <v>12.105.015</v>
          </cell>
          <cell r="C1236" t="str">
            <v>Tubular plastic Marker Posts 1000mm high x 120mm diameter with red/white reflector</v>
          </cell>
          <cell r="D1236" t="str">
            <v>no</v>
          </cell>
          <cell r="E1236">
            <v>52</v>
          </cell>
        </row>
        <row r="1237">
          <cell r="B1237" t="str">
            <v>12.105.020</v>
          </cell>
          <cell r="C1237" t="str">
            <v>Hazard - tubular plastic Marker Posts 920mm high x 167mm diameter with red reflector</v>
          </cell>
          <cell r="D1237" t="str">
            <v>no</v>
          </cell>
          <cell r="E1237">
            <v>41</v>
          </cell>
        </row>
        <row r="1238">
          <cell r="B1238" t="str">
            <v>12.105.025</v>
          </cell>
          <cell r="C1238" t="str">
            <v>Marker Posts - Extra Over for stake type fixing</v>
          </cell>
          <cell r="D1238" t="str">
            <v>no</v>
          </cell>
          <cell r="E1238">
            <v>7.5</v>
          </cell>
        </row>
        <row r="1239">
          <cell r="B1239" t="str">
            <v>12.105.030</v>
          </cell>
          <cell r="C1239" t="str">
            <v>Marker Posts - Extra Over for bolt down fixing</v>
          </cell>
          <cell r="D1239" t="str">
            <v>no</v>
          </cell>
          <cell r="E1239">
            <v>61</v>
          </cell>
        </row>
        <row r="1240">
          <cell r="B1240" t="str">
            <v/>
          </cell>
        </row>
        <row r="1241">
          <cell r="C1241" t="str">
            <v>Road Marking and Studs</v>
          </cell>
        </row>
        <row r="1243">
          <cell r="C1243" t="str">
            <v>Removal of Existing Road Markings</v>
          </cell>
        </row>
        <row r="1245">
          <cell r="B1245" t="str">
            <v>12.135</v>
          </cell>
          <cell r="C1245" t="str">
            <v>Removal of existing road markings</v>
          </cell>
        </row>
        <row r="1246">
          <cell r="B1246" t="str">
            <v>12.135.005</v>
          </cell>
          <cell r="C1246" t="str">
            <v>Removal of Screed or sprayed marking by hot compressed air</v>
          </cell>
          <cell r="D1246" t="str">
            <v>m²</v>
          </cell>
          <cell r="E1246">
            <v>26</v>
          </cell>
        </row>
        <row r="1247">
          <cell r="B1247" t="str">
            <v>12.135.010</v>
          </cell>
          <cell r="C1247" t="str">
            <v>Removal of Rib line by hot compressed air</v>
          </cell>
          <cell r="D1247" t="str">
            <v>m²</v>
          </cell>
          <cell r="E1247">
            <v>26</v>
          </cell>
        </row>
        <row r="1248">
          <cell r="B1248" t="str">
            <v>12.135.015</v>
          </cell>
          <cell r="C1248" t="str">
            <v>Removal of Screed or sprayed marking by scabbling</v>
          </cell>
          <cell r="D1248" t="str">
            <v>m²</v>
          </cell>
          <cell r="E1248">
            <v>26</v>
          </cell>
        </row>
        <row r="1249">
          <cell r="B1249" t="str">
            <v>12.135.020</v>
          </cell>
          <cell r="C1249" t="str">
            <v>Removal of Rib line by scabbling</v>
          </cell>
          <cell r="D1249" t="str">
            <v>m²</v>
          </cell>
          <cell r="E1249">
            <v>26</v>
          </cell>
        </row>
        <row r="1250">
          <cell r="B1250" t="str">
            <v>12.135.035</v>
          </cell>
          <cell r="C1250" t="str">
            <v>Blacking Out existing markings</v>
          </cell>
          <cell r="D1250" t="str">
            <v>m²</v>
          </cell>
          <cell r="E1250">
            <v>10</v>
          </cell>
        </row>
        <row r="1251">
          <cell r="B1251" t="str">
            <v/>
          </cell>
        </row>
        <row r="1252">
          <cell r="B1252" t="str">
            <v/>
          </cell>
          <cell r="C1252" t="str">
            <v>New Permanent Road Markings</v>
          </cell>
        </row>
        <row r="1254">
          <cell r="B1254" t="str">
            <v>12.140</v>
          </cell>
          <cell r="C1254" t="str">
            <v xml:space="preserve">Establishment of road marking gang per ordered package of works. </v>
          </cell>
          <cell r="E1254" t="str">
            <v>incl</v>
          </cell>
        </row>
        <row r="1255">
          <cell r="B1255" t="str">
            <v/>
          </cell>
        </row>
        <row r="1256">
          <cell r="B1256" t="str">
            <v>12.145</v>
          </cell>
          <cell r="C1256" t="str">
            <v>White thermoplastic screed with applied glass beads - continuous line</v>
          </cell>
        </row>
        <row r="1257">
          <cell r="B1257" t="str">
            <v>12.145.005</v>
          </cell>
          <cell r="C1257" t="str">
            <v>White thermoplastic screed with applied glass beads - continuous line 50mm wide</v>
          </cell>
          <cell r="D1257" t="str">
            <v>m</v>
          </cell>
          <cell r="E1257">
            <v>1</v>
          </cell>
        </row>
        <row r="1258">
          <cell r="B1258" t="str">
            <v>12.145.010</v>
          </cell>
          <cell r="C1258" t="str">
            <v>White thermoplastic screed with applied glass beads - continuous line 75mm wide</v>
          </cell>
          <cell r="D1258" t="str">
            <v>m</v>
          </cell>
          <cell r="E1258">
            <v>1</v>
          </cell>
        </row>
        <row r="1259">
          <cell r="B1259" t="str">
            <v>12.145.015</v>
          </cell>
          <cell r="C1259" t="str">
            <v>White thermoplastic screed with applied glass beads - continuous line 100mm wide</v>
          </cell>
          <cell r="D1259" t="str">
            <v>m</v>
          </cell>
          <cell r="E1259">
            <v>1</v>
          </cell>
        </row>
        <row r="1260">
          <cell r="B1260" t="str">
            <v>12.145.020</v>
          </cell>
          <cell r="C1260" t="str">
            <v>White thermoplastic screed with applied glass beads - continuous line 150mm wide</v>
          </cell>
          <cell r="D1260" t="str">
            <v>m</v>
          </cell>
          <cell r="E1260">
            <v>1</v>
          </cell>
        </row>
        <row r="1261">
          <cell r="B1261" t="str">
            <v>12.145.025</v>
          </cell>
          <cell r="C1261" t="str">
            <v>White thermoplastic screed with applied glass beads - continuous line 200mm wide</v>
          </cell>
          <cell r="D1261" t="str">
            <v>m</v>
          </cell>
          <cell r="E1261">
            <v>2</v>
          </cell>
        </row>
        <row r="1262">
          <cell r="B1262" t="str">
            <v>12.145.030</v>
          </cell>
          <cell r="C1262" t="str">
            <v>White thermoplastic screed with applied glass beads - continuous line 300mm wide</v>
          </cell>
          <cell r="D1262" t="str">
            <v>m</v>
          </cell>
          <cell r="E1262">
            <v>3</v>
          </cell>
        </row>
        <row r="1265">
          <cell r="B1265" t="str">
            <v>12.150</v>
          </cell>
          <cell r="C1265" t="str">
            <v>White thermoplastic screed with applied glass beads - solid area</v>
          </cell>
        </row>
        <row r="1266">
          <cell r="B1266" t="str">
            <v>12.150.005</v>
          </cell>
          <cell r="C1266" t="str">
            <v>White thermoplastic screed with applied glass beads - solid area</v>
          </cell>
          <cell r="D1266" t="str">
            <v>m²</v>
          </cell>
          <cell r="E1266">
            <v>10</v>
          </cell>
        </row>
        <row r="1268">
          <cell r="B1268" t="str">
            <v>12.160</v>
          </cell>
          <cell r="C1268" t="str">
            <v>White thermoplastic screed with applied glass beads - intermittent line</v>
          </cell>
        </row>
        <row r="1269">
          <cell r="B1269" t="str">
            <v>12.160.003</v>
          </cell>
          <cell r="C1269" t="str">
            <v>White thermoplastic screed with applied glass beads - intermittent line 50mm wide</v>
          </cell>
          <cell r="D1269" t="str">
            <v>m</v>
          </cell>
          <cell r="E1269">
            <v>1</v>
          </cell>
        </row>
        <row r="1270">
          <cell r="B1270" t="str">
            <v>12.160.004</v>
          </cell>
          <cell r="C1270" t="str">
            <v>White thermoplastic screed with applied glass beads - intermittent line 75mm wide</v>
          </cell>
          <cell r="D1270" t="str">
            <v>m</v>
          </cell>
          <cell r="E1270">
            <v>1</v>
          </cell>
        </row>
        <row r="1271">
          <cell r="B1271" t="str">
            <v>12.160.005</v>
          </cell>
          <cell r="C1271" t="str">
            <v>White thermoplastic screed with applied glass beads - intermittent line 100mm wide</v>
          </cell>
          <cell r="D1271" t="str">
            <v>m</v>
          </cell>
          <cell r="E1271">
            <v>1</v>
          </cell>
        </row>
        <row r="1272">
          <cell r="B1272" t="str">
            <v>12.160.010</v>
          </cell>
          <cell r="C1272" t="str">
            <v>White thermoplastic screed with applied glass beads - intermittent line 150mm wide</v>
          </cell>
          <cell r="D1272" t="str">
            <v>m</v>
          </cell>
          <cell r="E1272">
            <v>1</v>
          </cell>
        </row>
        <row r="1273">
          <cell r="B1273" t="str">
            <v>12.160.015</v>
          </cell>
          <cell r="C1273" t="str">
            <v>White thermoplastic screed with applied glass beads - intermittent line 200mm wide</v>
          </cell>
          <cell r="D1273" t="str">
            <v>m</v>
          </cell>
          <cell r="E1273">
            <v>2</v>
          </cell>
        </row>
        <row r="1274">
          <cell r="B1274" t="str">
            <v>12.160.020</v>
          </cell>
          <cell r="C1274" t="str">
            <v>White thermoplastic screed with applied glass beads - intermittent line 300mm wide</v>
          </cell>
          <cell r="D1274" t="str">
            <v>m</v>
          </cell>
          <cell r="E1274">
            <v>3</v>
          </cell>
        </row>
        <row r="1275">
          <cell r="B1275" t="str">
            <v>12.160.021</v>
          </cell>
          <cell r="C1275" t="str">
            <v>White thermoplastic screed with applied glass beads - intermittent line 500mm wide</v>
          </cell>
          <cell r="D1275" t="str">
            <v>m</v>
          </cell>
          <cell r="E1275">
            <v>5</v>
          </cell>
        </row>
        <row r="1277">
          <cell r="B1277" t="str">
            <v>12.165</v>
          </cell>
          <cell r="C1277" t="str">
            <v>White thermoplastic screed with applied glass beads - triangle</v>
          </cell>
        </row>
        <row r="1278">
          <cell r="B1278" t="str">
            <v>12.165.005</v>
          </cell>
          <cell r="C1278" t="str">
            <v>White thermoplastic screeded triangle - 1875 long</v>
          </cell>
          <cell r="D1278" t="str">
            <v>no</v>
          </cell>
          <cell r="E1278">
            <v>24</v>
          </cell>
        </row>
        <row r="1279">
          <cell r="B1279" t="str">
            <v>12.165.010</v>
          </cell>
          <cell r="C1279" t="str">
            <v>White thermoplastic screeded triangle - 3750 long</v>
          </cell>
          <cell r="D1279" t="str">
            <v>no</v>
          </cell>
          <cell r="E1279">
            <v>30</v>
          </cell>
        </row>
        <row r="1281">
          <cell r="B1281" t="str">
            <v>12.170</v>
          </cell>
          <cell r="C1281" t="str">
            <v>White thermoplastic screed with applied glass beads - arrow</v>
          </cell>
        </row>
        <row r="1282">
          <cell r="B1282" t="str">
            <v>12.170.005</v>
          </cell>
          <cell r="C1282" t="str">
            <v>White thermoplastic screeded arrow - 2m long</v>
          </cell>
          <cell r="D1282" t="str">
            <v>no</v>
          </cell>
          <cell r="E1282">
            <v>34</v>
          </cell>
        </row>
        <row r="1283">
          <cell r="B1283" t="str">
            <v>12.170.010</v>
          </cell>
          <cell r="C1283" t="str">
            <v>White thermoplastic screeded arrow - 4m long</v>
          </cell>
          <cell r="D1283" t="str">
            <v>no</v>
          </cell>
          <cell r="E1283">
            <v>34</v>
          </cell>
        </row>
        <row r="1284">
          <cell r="B1284" t="str">
            <v>12.170.015</v>
          </cell>
          <cell r="C1284" t="str">
            <v>White thermoplastic screeded arrow - 4.5m long</v>
          </cell>
          <cell r="D1284" t="str">
            <v>no</v>
          </cell>
          <cell r="E1284">
            <v>34</v>
          </cell>
        </row>
        <row r="1285">
          <cell r="B1285" t="str">
            <v>12.170.020</v>
          </cell>
          <cell r="C1285" t="str">
            <v>White thermoplastic screeded arrow - 6m long</v>
          </cell>
          <cell r="D1285" t="str">
            <v>no</v>
          </cell>
          <cell r="E1285">
            <v>56</v>
          </cell>
        </row>
        <row r="1286">
          <cell r="B1286" t="str">
            <v>12.170.030</v>
          </cell>
          <cell r="C1286" t="str">
            <v>White thermoplastic screeded arrow - 8m long</v>
          </cell>
          <cell r="D1286" t="str">
            <v>no</v>
          </cell>
          <cell r="E1286">
            <v>89</v>
          </cell>
        </row>
        <row r="1287">
          <cell r="B1287" t="str">
            <v>12.170.035</v>
          </cell>
          <cell r="C1287" t="str">
            <v>White thermoplastic screeded arrow - 16m long</v>
          </cell>
          <cell r="D1287" t="str">
            <v>no</v>
          </cell>
          <cell r="E1287">
            <v>146</v>
          </cell>
        </row>
        <row r="1288">
          <cell r="B1288" t="str">
            <v>12.170.040</v>
          </cell>
          <cell r="C1288" t="str">
            <v>White thermoplastic screeded arrow - 32m long</v>
          </cell>
          <cell r="D1288" t="str">
            <v>no</v>
          </cell>
          <cell r="E1288">
            <v>219</v>
          </cell>
        </row>
        <row r="1290">
          <cell r="B1290" t="str">
            <v>12.175</v>
          </cell>
          <cell r="C1290" t="str">
            <v>White thermoplastic screed with applied glass beads - letters or numerals</v>
          </cell>
        </row>
        <row r="1291">
          <cell r="B1291" t="str">
            <v>12.175.005</v>
          </cell>
          <cell r="C1291" t="str">
            <v>White thermoplastic screeded letters or numerals - 280mm long</v>
          </cell>
          <cell r="D1291" t="str">
            <v>no</v>
          </cell>
          <cell r="E1291">
            <v>6</v>
          </cell>
        </row>
        <row r="1292">
          <cell r="B1292" t="str">
            <v>12.175.010</v>
          </cell>
          <cell r="C1292" t="str">
            <v>White thermoplastic screeded letters or numerals - 350mm long</v>
          </cell>
          <cell r="D1292" t="str">
            <v>no</v>
          </cell>
          <cell r="E1292">
            <v>9</v>
          </cell>
        </row>
        <row r="1293">
          <cell r="B1293" t="str">
            <v>12.175.015</v>
          </cell>
          <cell r="C1293" t="str">
            <v>White thermoplastic screeded letters or numerals - 600mm long</v>
          </cell>
          <cell r="D1293" t="str">
            <v>no</v>
          </cell>
          <cell r="E1293">
            <v>12</v>
          </cell>
        </row>
        <row r="1294">
          <cell r="B1294" t="str">
            <v>12.175.018</v>
          </cell>
          <cell r="C1294" t="str">
            <v>White thermoplastic screeded letters or numerals - 700mm long</v>
          </cell>
          <cell r="D1294" t="str">
            <v>no</v>
          </cell>
          <cell r="E1294">
            <v>14</v>
          </cell>
        </row>
        <row r="1295">
          <cell r="B1295" t="str">
            <v>12.175.025</v>
          </cell>
          <cell r="C1295" t="str">
            <v>White thermoplastic screeded letters or numerals - 1000mm long</v>
          </cell>
          <cell r="D1295" t="str">
            <v>no</v>
          </cell>
          <cell r="E1295">
            <v>22</v>
          </cell>
        </row>
        <row r="1296">
          <cell r="B1296" t="str">
            <v>12.175.030</v>
          </cell>
          <cell r="C1296" t="str">
            <v>White thermoplastic screeded letters or numerals - 1600mm long</v>
          </cell>
          <cell r="D1296" t="str">
            <v>no</v>
          </cell>
          <cell r="E1296">
            <v>28</v>
          </cell>
        </row>
        <row r="1297">
          <cell r="B1297" t="str">
            <v>12.175.035</v>
          </cell>
          <cell r="C1297" t="str">
            <v>White thermoplastic screeded letters or numerals - 1750mm long</v>
          </cell>
          <cell r="D1297" t="str">
            <v>no</v>
          </cell>
          <cell r="E1297">
            <v>32</v>
          </cell>
        </row>
        <row r="1298">
          <cell r="B1298" t="str">
            <v>12.175.040</v>
          </cell>
          <cell r="C1298" t="str">
            <v>White thermoplastic screeded letters or numerals - 2800mm long</v>
          </cell>
          <cell r="D1298" t="str">
            <v>no</v>
          </cell>
          <cell r="E1298">
            <v>40</v>
          </cell>
        </row>
        <row r="1300">
          <cell r="B1300" t="str">
            <v>12.180</v>
          </cell>
          <cell r="C1300" t="str">
            <v>White thermoplastic screed with applied glass beads - cycle symbol</v>
          </cell>
        </row>
        <row r="1301">
          <cell r="B1301" t="str">
            <v>12.180.005</v>
          </cell>
          <cell r="C1301" t="str">
            <v>White thermoplastic screeded cycle symbol - 750mm wide</v>
          </cell>
          <cell r="D1301" t="str">
            <v>no</v>
          </cell>
          <cell r="E1301">
            <v>45</v>
          </cell>
        </row>
        <row r="1302">
          <cell r="B1302" t="str">
            <v>12.180.010</v>
          </cell>
          <cell r="C1302" t="str">
            <v>White thermoplastic screeded cycle symbol - 1100mm wide</v>
          </cell>
          <cell r="D1302" t="str">
            <v>no</v>
          </cell>
          <cell r="E1302">
            <v>66</v>
          </cell>
        </row>
        <row r="1303">
          <cell r="B1303" t="str">
            <v>12.180.015</v>
          </cell>
          <cell r="C1303" t="str">
            <v>White thermoplastic screeded cycle symbol - 1700mm wide</v>
          </cell>
          <cell r="D1303" t="str">
            <v>no</v>
          </cell>
          <cell r="E1303">
            <v>74</v>
          </cell>
        </row>
        <row r="1305">
          <cell r="B1305">
            <v>12.182</v>
          </cell>
          <cell r="C1305" t="str">
            <v>White preformed thermoplastic road marking - Pedestrian Symbol</v>
          </cell>
        </row>
        <row r="1306">
          <cell r="B1306" t="str">
            <v>12.180.005</v>
          </cell>
          <cell r="C1306" t="str">
            <v>White preformed thermoplastic road marking - Pedestrian Symbol - 1200mm long</v>
          </cell>
          <cell r="D1306" t="str">
            <v>no</v>
          </cell>
          <cell r="E1306">
            <v>20</v>
          </cell>
        </row>
        <row r="1308">
          <cell r="B1308" t="str">
            <v>12.185</v>
          </cell>
          <cell r="C1308" t="str">
            <v>Road hump marking to diagram 1062</v>
          </cell>
        </row>
        <row r="1309">
          <cell r="B1309" t="str">
            <v>12.185.005</v>
          </cell>
          <cell r="C1309" t="str">
            <v>Road hump marking to diagram 1062 - 750 wide x 1850 long</v>
          </cell>
          <cell r="D1309" t="str">
            <v>no</v>
          </cell>
          <cell r="E1309">
            <v>12</v>
          </cell>
        </row>
        <row r="1311">
          <cell r="B1311" t="str">
            <v>12.190</v>
          </cell>
          <cell r="C1311" t="str">
            <v>Kerb marking</v>
          </cell>
        </row>
        <row r="1312">
          <cell r="B1312" t="str">
            <v>12.190.005</v>
          </cell>
          <cell r="C1312" t="str">
            <v>Kerb marking - single</v>
          </cell>
          <cell r="D1312" t="str">
            <v>no</v>
          </cell>
          <cell r="E1312">
            <v>4.5</v>
          </cell>
        </row>
        <row r="1313">
          <cell r="B1313" t="str">
            <v>12.190.010</v>
          </cell>
          <cell r="C1313" t="str">
            <v>Kerb marking - double</v>
          </cell>
          <cell r="D1313" t="str">
            <v>no</v>
          </cell>
          <cell r="E1313">
            <v>4.5</v>
          </cell>
        </row>
        <row r="1315">
          <cell r="B1315" t="str">
            <v>12.195</v>
          </cell>
          <cell r="C1315" t="str">
            <v>Zig-zag lines to diagram 1001.3</v>
          </cell>
        </row>
        <row r="1316">
          <cell r="B1316" t="str">
            <v>12.195.005</v>
          </cell>
          <cell r="C1316" t="str">
            <v>Zig-zag lines to diagram 1001.3 - 100mm wide</v>
          </cell>
          <cell r="D1316" t="str">
            <v>m</v>
          </cell>
          <cell r="E1316">
            <v>2</v>
          </cell>
        </row>
        <row r="1318">
          <cell r="B1318" t="str">
            <v>12.200</v>
          </cell>
          <cell r="C1318" t="str">
            <v>Extra Over white thermoplastic screed</v>
          </cell>
        </row>
        <row r="1319">
          <cell r="B1319" t="str">
            <v>12.200.005</v>
          </cell>
          <cell r="C1319" t="str">
            <v>Extra Over white thermoplastic screed for Yellow thermoplastic screed (Standard)</v>
          </cell>
          <cell r="D1319" t="str">
            <v>%</v>
          </cell>
          <cell r="E1319" t="str">
            <v>nil</v>
          </cell>
        </row>
        <row r="1320">
          <cell r="B1320" t="str">
            <v>12.200.010</v>
          </cell>
          <cell r="C1320" t="str">
            <v>Extra Over white thermoplastic screed for Yellow thermoplastic screed (Primrose)</v>
          </cell>
          <cell r="D1320" t="str">
            <v>%</v>
          </cell>
          <cell r="E1320">
            <v>5</v>
          </cell>
        </row>
        <row r="1321">
          <cell r="B1321" t="str">
            <v>12.200.015</v>
          </cell>
          <cell r="C1321" t="str">
            <v>Extra over for use of preformed markings</v>
          </cell>
          <cell r="D1321" t="str">
            <v>%</v>
          </cell>
          <cell r="E1321">
            <v>45</v>
          </cell>
        </row>
        <row r="1323">
          <cell r="B1323" t="str">
            <v>12.225</v>
          </cell>
          <cell r="C1323" t="str">
            <v>Extra Over any items of road marking</v>
          </cell>
        </row>
        <row r="1324">
          <cell r="B1324" t="str">
            <v>12.225.005</v>
          </cell>
          <cell r="C1324" t="str">
            <v>Extra Over for Drying of existing surface in advance of road markings</v>
          </cell>
          <cell r="D1324" t="str">
            <v>m²</v>
          </cell>
          <cell r="E1324">
            <v>5</v>
          </cell>
        </row>
        <row r="1325">
          <cell r="B1325" t="str">
            <v>12.225.010</v>
          </cell>
          <cell r="C1325" t="str">
            <v>Extra Over for Markings applied to newly surface dressed carriageways</v>
          </cell>
          <cell r="D1325" t="str">
            <v>m²</v>
          </cell>
          <cell r="E1325">
            <v>3</v>
          </cell>
        </row>
        <row r="1326">
          <cell r="B1326" t="str">
            <v>12.225.015</v>
          </cell>
          <cell r="C1326" t="str">
            <v>Extra Over for Markings applied to new areas of surfacing</v>
          </cell>
          <cell r="D1326" t="str">
            <v>m²</v>
          </cell>
          <cell r="E1326">
            <v>1.5</v>
          </cell>
        </row>
        <row r="1327">
          <cell r="B1327" t="str">
            <v>12.225.025</v>
          </cell>
          <cell r="C1327" t="str">
            <v>Extra Over for Priming concrete surface prior to thermoplastic road marking</v>
          </cell>
          <cell r="D1327" t="str">
            <v>%</v>
          </cell>
          <cell r="E1327">
            <v>100</v>
          </cell>
        </row>
        <row r="1328">
          <cell r="B1328" t="str">
            <v/>
          </cell>
        </row>
        <row r="1329">
          <cell r="B1329" t="str">
            <v/>
          </cell>
          <cell r="C1329" t="str">
            <v>Road Studs</v>
          </cell>
        </row>
        <row r="1331">
          <cell r="B1331" t="str">
            <v>12.230</v>
          </cell>
          <cell r="C1331" t="str">
            <v>Establishment</v>
          </cell>
        </row>
        <row r="1332">
          <cell r="B1332" t="str">
            <v>12.230.005</v>
          </cell>
          <cell r="C1332" t="str">
            <v xml:space="preserve">Establishment of Road stud gang per ordered package of works. </v>
          </cell>
          <cell r="D1332" t="str">
            <v>no</v>
          </cell>
          <cell r="E1332">
            <v>1350</v>
          </cell>
        </row>
        <row r="1333">
          <cell r="B1333" t="str">
            <v/>
          </cell>
        </row>
        <row r="1334">
          <cell r="B1334" t="str">
            <v>12.235</v>
          </cell>
          <cell r="C1334" t="str">
            <v xml:space="preserve">Uni-directional inlaid reflecting road stud "cats eye" with white, green, red, or amber convex lens reflector </v>
          </cell>
        </row>
        <row r="1335">
          <cell r="B1335" t="str">
            <v>12.235.005</v>
          </cell>
          <cell r="C1335" t="str">
            <v>Uni-directional inlaid reflecting road stud "cats eye" with white, green, red, or amber convex lens reflector - 254 x 140 rectangular</v>
          </cell>
          <cell r="D1335" t="str">
            <v>no</v>
          </cell>
          <cell r="E1335">
            <v>11.5</v>
          </cell>
        </row>
        <row r="1336">
          <cell r="B1336" t="str">
            <v>12.235.010</v>
          </cell>
          <cell r="C1336" t="str">
            <v>Reinstall 254mm x 140mm rectangular roadstud, including replacement of reflector pad</v>
          </cell>
          <cell r="D1336" t="str">
            <v>no</v>
          </cell>
          <cell r="E1336">
            <v>11.5</v>
          </cell>
        </row>
        <row r="1337">
          <cell r="B1337" t="str">
            <v>12.235.015</v>
          </cell>
          <cell r="C1337" t="str">
            <v>Replace reflector pad in existing 254mm x 140mm road stud</v>
          </cell>
          <cell r="D1337" t="str">
            <v>no</v>
          </cell>
          <cell r="E1337">
            <v>10.5</v>
          </cell>
        </row>
        <row r="1338">
          <cell r="B1338" t="str">
            <v/>
          </cell>
        </row>
        <row r="1339">
          <cell r="B1339" t="str">
            <v>12.240</v>
          </cell>
          <cell r="C1339" t="str">
            <v>Bi-directional inlaid reflecting road stud "cats eye" with white, green, red, or amber convex lens reflectors</v>
          </cell>
        </row>
        <row r="1340">
          <cell r="B1340" t="str">
            <v>12.240.005</v>
          </cell>
          <cell r="C1340" t="str">
            <v>Bi-directional inlaid reflecting road stud "cats eye" with white, green, red, or amber convex lens reflectors - 254 x 140 rectangular</v>
          </cell>
          <cell r="D1340" t="str">
            <v>no</v>
          </cell>
          <cell r="E1340">
            <v>11.5</v>
          </cell>
        </row>
        <row r="1341">
          <cell r="B1341" t="str">
            <v>12.240.010</v>
          </cell>
          <cell r="C1341" t="str">
            <v>Reinstall 254mm x 140mm rectangular road stud, including replacement of reflector pad</v>
          </cell>
          <cell r="D1341" t="str">
            <v>no</v>
          </cell>
          <cell r="E1341">
            <v>11.5</v>
          </cell>
        </row>
        <row r="1342">
          <cell r="B1342" t="str">
            <v>12.240.015</v>
          </cell>
          <cell r="C1342" t="str">
            <v>Replace reflector pad in existing 254mm x 140mm road stud</v>
          </cell>
          <cell r="D1342" t="str">
            <v>no</v>
          </cell>
          <cell r="E1342">
            <v>10.5</v>
          </cell>
        </row>
        <row r="1344">
          <cell r="B1344" t="str">
            <v>12.245</v>
          </cell>
          <cell r="C1344" t="str">
            <v>Pedestrian crossing studs</v>
          </cell>
        </row>
        <row r="1345">
          <cell r="B1345" t="str">
            <v>12.245.005</v>
          </cell>
          <cell r="C1345" t="str">
            <v>Aluminium Pedestrian Crossing road stud</v>
          </cell>
          <cell r="D1345" t="str">
            <v>no</v>
          </cell>
          <cell r="E1345">
            <v>9.5</v>
          </cell>
        </row>
        <row r="1346">
          <cell r="B1346" t="str">
            <v/>
          </cell>
        </row>
        <row r="1347">
          <cell r="B1347" t="str">
            <v>12.250</v>
          </cell>
          <cell r="C1347" t="str">
            <v>Stick on road stud</v>
          </cell>
        </row>
        <row r="1348">
          <cell r="B1348" t="str">
            <v>12.250.005</v>
          </cell>
          <cell r="C1348" t="str">
            <v>Bi-directional reflecting stick-on road stud with white, green, red, or amber convex lens reflector</v>
          </cell>
          <cell r="D1348" t="str">
            <v>no</v>
          </cell>
          <cell r="E1348">
            <v>5.5</v>
          </cell>
        </row>
        <row r="1349">
          <cell r="B1349" t="str">
            <v/>
          </cell>
        </row>
        <row r="1350">
          <cell r="B1350" t="str">
            <v/>
          </cell>
          <cell r="C1350" t="str">
            <v>Street Furniture Installation Costs (material cost of items to be claimed separately)</v>
          </cell>
        </row>
        <row r="1351">
          <cell r="B1351" t="str">
            <v/>
          </cell>
        </row>
        <row r="1352">
          <cell r="B1352" t="str">
            <v>12.255</v>
          </cell>
          <cell r="C1352" t="str">
            <v>Non illuminated bollards set in concrete foundation</v>
          </cell>
        </row>
        <row r="1353">
          <cell r="B1353" t="str">
            <v>12.255.010</v>
          </cell>
          <cell r="C1353" t="str">
            <v>Timber bollard - not exceeding 1.5m high or 250mm wide</v>
          </cell>
          <cell r="D1353" t="str">
            <v>no</v>
          </cell>
          <cell r="E1353">
            <v>69</v>
          </cell>
        </row>
        <row r="1354">
          <cell r="B1354" t="str">
            <v>12.255.015</v>
          </cell>
          <cell r="C1354" t="str">
            <v>Plastic, GRP, polyurethane light weight bollard - not exceeding 1m high or 200mm wide</v>
          </cell>
          <cell r="D1354" t="str">
            <v>no</v>
          </cell>
          <cell r="E1354">
            <v>69</v>
          </cell>
        </row>
        <row r="1355">
          <cell r="B1355" t="str">
            <v>12.255.020</v>
          </cell>
          <cell r="C1355" t="str">
            <v>Precast/concrete bollard - not exceeding 1.5m high and not exceeding 350mm wide</v>
          </cell>
          <cell r="D1355" t="str">
            <v>no</v>
          </cell>
          <cell r="E1355">
            <v>80</v>
          </cell>
        </row>
        <row r="1356">
          <cell r="B1356" t="str">
            <v>12.255.026</v>
          </cell>
          <cell r="C1356" t="str">
            <v>Metal bollard - not exceeding 1.5m high or 250mm wide</v>
          </cell>
          <cell r="D1356" t="str">
            <v>no</v>
          </cell>
          <cell r="E1356">
            <v>70</v>
          </cell>
        </row>
        <row r="1357">
          <cell r="B1357" t="str">
            <v>12.255.045</v>
          </cell>
          <cell r="C1357" t="str">
            <v>Cast iron bell type bollard - exceeding 100 but not exceeding 200kg</v>
          </cell>
          <cell r="D1357" t="str">
            <v>no</v>
          </cell>
          <cell r="E1357">
            <v>240</v>
          </cell>
        </row>
        <row r="1359">
          <cell r="B1359" t="str">
            <v>12.260</v>
          </cell>
          <cell r="C1359" t="str">
            <v>Timber bench</v>
          </cell>
        </row>
        <row r="1360">
          <cell r="B1360" t="str">
            <v>12.260.015</v>
          </cell>
          <cell r="C1360" t="str">
            <v>Timber bench not exceeding 2.4m long and bolted down to existing base</v>
          </cell>
          <cell r="D1360" t="str">
            <v>no</v>
          </cell>
          <cell r="E1360">
            <v>40</v>
          </cell>
        </row>
        <row r="1361">
          <cell r="B1361" t="str">
            <v>12.260.020</v>
          </cell>
          <cell r="C1361" t="str">
            <v>Timber bench not exceeding 2.4m long and bolted down to new concrete footings</v>
          </cell>
          <cell r="D1361" t="str">
            <v>no</v>
          </cell>
          <cell r="E1361">
            <v>89</v>
          </cell>
        </row>
        <row r="1363">
          <cell r="B1363" t="str">
            <v>12.265</v>
          </cell>
          <cell r="C1363" t="str">
            <v>Litter bin</v>
          </cell>
        </row>
        <row r="1364">
          <cell r="B1364" t="str">
            <v>12.265.005</v>
          </cell>
          <cell r="C1364" t="str">
            <v>Plastic litter bin on 60mm diameter post</v>
          </cell>
          <cell r="D1364" t="str">
            <v>no</v>
          </cell>
          <cell r="E1364">
            <v>94</v>
          </cell>
        </row>
        <row r="1365">
          <cell r="B1365" t="str">
            <v>12.265.011</v>
          </cell>
          <cell r="C1365" t="str">
            <v>Litter bin not exceeding 1m high and 600mm x 600mm</v>
          </cell>
          <cell r="D1365" t="str">
            <v>no</v>
          </cell>
          <cell r="E1365">
            <v>77</v>
          </cell>
        </row>
        <row r="1367">
          <cell r="B1367" t="str">
            <v>12.270</v>
          </cell>
          <cell r="C1367" t="str">
            <v>Tree grill</v>
          </cell>
        </row>
        <row r="1368">
          <cell r="B1368" t="str">
            <v>12.270.006</v>
          </cell>
          <cell r="C1368" t="str">
            <v>Cast iron tree grill - not exceeding 1200mm x 1200mm or 1200 dia</v>
          </cell>
          <cell r="D1368" t="str">
            <v>no</v>
          </cell>
          <cell r="E1368">
            <v>75</v>
          </cell>
        </row>
        <row r="1369">
          <cell r="B1369" t="str">
            <v>12.270.015</v>
          </cell>
          <cell r="C1369" t="str">
            <v>Single header course of 60mm thick coloured concrete blocks to perimeter of square tree grill frame on a mortar bed</v>
          </cell>
          <cell r="D1369" t="str">
            <v>m</v>
          </cell>
          <cell r="E1369">
            <v>17</v>
          </cell>
        </row>
        <row r="1370">
          <cell r="B1370" t="str">
            <v>12.270.020</v>
          </cell>
          <cell r="C1370" t="str">
            <v>Single header course of 60mm thick coloured concrete blocks to perimeter of circular tree grill frame on a mortar base</v>
          </cell>
          <cell r="D1370" t="str">
            <v>m</v>
          </cell>
          <cell r="E1370">
            <v>39</v>
          </cell>
        </row>
        <row r="1372">
          <cell r="B1372" t="str">
            <v>12.275</v>
          </cell>
          <cell r="C1372" t="str">
            <v>Tree guard</v>
          </cell>
        </row>
        <row r="1373">
          <cell r="B1373" t="str">
            <v>12.275.005</v>
          </cell>
          <cell r="C1373" t="str">
            <v>Cast iron tree guard - not exceeding 1200mm high</v>
          </cell>
          <cell r="D1373" t="str">
            <v>no</v>
          </cell>
          <cell r="E1373">
            <v>22</v>
          </cell>
        </row>
        <row r="1374">
          <cell r="B1374" t="str">
            <v/>
          </cell>
        </row>
        <row r="1375">
          <cell r="B1375" t="str">
            <v>12.280</v>
          </cell>
          <cell r="C1375" t="str">
            <v>Extra Over any item of street furniture</v>
          </cell>
        </row>
        <row r="1376">
          <cell r="B1376" t="str">
            <v>12.280.025</v>
          </cell>
          <cell r="C1376" t="str">
            <v>Extra-over for Collecting street furniture items from store not exceeding 15km</v>
          </cell>
          <cell r="D1376" t="str">
            <v>no</v>
          </cell>
          <cell r="E1376">
            <v>43</v>
          </cell>
        </row>
        <row r="1379">
          <cell r="C1379" t="str">
            <v>Series 3000  LANDSCAPE AND ECOLOGY</v>
          </cell>
        </row>
        <row r="1381">
          <cell r="B1381" t="str">
            <v>30.005</v>
          </cell>
          <cell r="C1381" t="str">
            <v>Grass seeding</v>
          </cell>
        </row>
        <row r="1382">
          <cell r="B1382" t="str">
            <v>30.005.005</v>
          </cell>
          <cell r="C1382" t="str">
            <v>Grass seeding not exceeding 250m²</v>
          </cell>
          <cell r="D1382" t="str">
            <v>m²</v>
          </cell>
          <cell r="E1382">
            <v>0.5</v>
          </cell>
        </row>
        <row r="1383">
          <cell r="B1383" t="str">
            <v>30.005.015</v>
          </cell>
          <cell r="C1383" t="str">
            <v>Grass seeding exceeding 250m²</v>
          </cell>
          <cell r="D1383" t="str">
            <v>m²</v>
          </cell>
          <cell r="E1383">
            <v>0.3</v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>30.010</v>
          </cell>
          <cell r="C1385" t="str">
            <v>Turfing</v>
          </cell>
        </row>
        <row r="1386">
          <cell r="B1386" t="str">
            <v>30.010.005</v>
          </cell>
          <cell r="C1386" t="str">
            <v>Single layer turfing on any inclination</v>
          </cell>
          <cell r="D1386" t="str">
            <v>m²</v>
          </cell>
          <cell r="E1386">
            <v>15</v>
          </cell>
        </row>
        <row r="1389">
          <cell r="C1389" t="str">
            <v>Series 7000  LANDSCAPE MAINTENANCE</v>
          </cell>
        </row>
        <row r="1391">
          <cell r="B1391" t="str">
            <v>70.010</v>
          </cell>
          <cell r="C1391" t="str">
            <v>Weed spraying (per application)</v>
          </cell>
          <cell r="D1391" t="str">
            <v/>
          </cell>
        </row>
        <row r="1392">
          <cell r="B1392" t="str">
            <v>70.010.005</v>
          </cell>
          <cell r="C1392" t="str">
            <v>Weed spraying in urban or rural area on nearside kerb, channel and back of footway</v>
          </cell>
          <cell r="D1392" t="str">
            <v>km</v>
          </cell>
          <cell r="E1392">
            <v>25</v>
          </cell>
        </row>
        <row r="1394">
          <cell r="B1394">
            <v>70.150000000000006</v>
          </cell>
          <cell r="C1394" t="str">
            <v>Reactive weedspraying service</v>
          </cell>
        </row>
        <row r="1395">
          <cell r="B1395" t="str">
            <v>70.150.005</v>
          </cell>
          <cell r="C1395" t="str">
            <v>Reactive weedspraying service</v>
          </cell>
          <cell r="D1395" t="str">
            <v>hr</v>
          </cell>
          <cell r="E1395">
            <v>35</v>
          </cell>
        </row>
        <row r="1398">
          <cell r="C1398" t="str">
            <v>Series 7100  DRAINAGE CLEANSING</v>
          </cell>
        </row>
        <row r="1400">
          <cell r="B1400">
            <v>71.006</v>
          </cell>
          <cell r="C1400" t="str">
            <v>Scheduled Gully emptying</v>
          </cell>
        </row>
        <row r="1401">
          <cell r="B1401" t="str">
            <v>71.006.005</v>
          </cell>
          <cell r="C1401" t="str">
            <v>Carriageway gullies in locations other than those listed in items</v>
          </cell>
          <cell r="D1401" t="str">
            <v>nr</v>
          </cell>
          <cell r="E1401">
            <v>5</v>
          </cell>
        </row>
        <row r="1402">
          <cell r="B1402" t="str">
            <v>71.006.010</v>
          </cell>
          <cell r="C1402" t="str">
            <v>Gullies in Traffic Sensitive Streets</v>
          </cell>
          <cell r="D1402" t="str">
            <v>nr</v>
          </cell>
          <cell r="E1402">
            <v>5.5</v>
          </cell>
        </row>
        <row r="1403">
          <cell r="B1403" t="str">
            <v>71.006.015</v>
          </cell>
          <cell r="C1403" t="str">
            <v>Gullies in Central Area  Streets</v>
          </cell>
          <cell r="D1403" t="str">
            <v>nr</v>
          </cell>
          <cell r="E1403">
            <v>6</v>
          </cell>
        </row>
        <row r="1404">
          <cell r="B1404" t="str">
            <v>71.006.020</v>
          </cell>
          <cell r="C1404" t="str">
            <v>Gullies in Dual Carriageways (speed restricted)</v>
          </cell>
          <cell r="D1404" t="str">
            <v>nr</v>
          </cell>
          <cell r="E1404">
            <v>12</v>
          </cell>
        </row>
        <row r="1405">
          <cell r="B1405" t="str">
            <v>71.006.025</v>
          </cell>
          <cell r="C1405" t="str">
            <v>Gullies in Dual Carriageways (speed unrestricted)</v>
          </cell>
          <cell r="D1405" t="str">
            <v>nr</v>
          </cell>
          <cell r="E1405">
            <v>14</v>
          </cell>
        </row>
        <row r="1406">
          <cell r="B1406" t="str">
            <v>71.006.030</v>
          </cell>
          <cell r="C1406" t="str">
            <v>Gullies in Backways</v>
          </cell>
          <cell r="D1406" t="str">
            <v>nr</v>
          </cell>
          <cell r="E1406">
            <v>8.5</v>
          </cell>
        </row>
        <row r="1407">
          <cell r="B1407" t="str">
            <v>71.006.035</v>
          </cell>
          <cell r="C1407" t="str">
            <v>Gullies in Town Centre Pedestrian Areas</v>
          </cell>
          <cell r="D1407" t="str">
            <v>nr</v>
          </cell>
          <cell r="E1407">
            <v>11</v>
          </cell>
        </row>
        <row r="1408">
          <cell r="B1408" t="str">
            <v>71.006.040</v>
          </cell>
          <cell r="C1408" t="str">
            <v>Gullies in Subways</v>
          </cell>
          <cell r="D1408" t="str">
            <v>nr</v>
          </cell>
          <cell r="E1408">
            <v>11</v>
          </cell>
        </row>
        <row r="1409">
          <cell r="B1409" t="str">
            <v>71.006.045</v>
          </cell>
          <cell r="C1409" t="str">
            <v>Gullies in Footpaths/Cycletracks</v>
          </cell>
          <cell r="D1409" t="str">
            <v>nr</v>
          </cell>
          <cell r="E1409">
            <v>11</v>
          </cell>
        </row>
        <row r="1411">
          <cell r="B1411">
            <v>71.010999999999996</v>
          </cell>
          <cell r="C1411" t="str">
            <v>On Demand Gully Cleansing</v>
          </cell>
        </row>
        <row r="1412">
          <cell r="B1412" t="str">
            <v>71.011.005</v>
          </cell>
          <cell r="C1412" t="str">
            <v>Carriageway gullies in locations other than those listed in items</v>
          </cell>
          <cell r="D1412" t="str">
            <v>nr</v>
          </cell>
          <cell r="E1412">
            <v>6</v>
          </cell>
        </row>
        <row r="1413">
          <cell r="B1413" t="str">
            <v>71.011.010</v>
          </cell>
          <cell r="C1413" t="str">
            <v>Gullies in Traffic Sensitive Streets</v>
          </cell>
          <cell r="D1413" t="str">
            <v>nr</v>
          </cell>
          <cell r="E1413">
            <v>7</v>
          </cell>
        </row>
        <row r="1414">
          <cell r="B1414" t="str">
            <v>71.011.015</v>
          </cell>
          <cell r="C1414" t="str">
            <v>Gullies in Central Area Streets</v>
          </cell>
          <cell r="D1414" t="str">
            <v>nr</v>
          </cell>
          <cell r="E1414">
            <v>7.5</v>
          </cell>
        </row>
        <row r="1415">
          <cell r="B1415" t="str">
            <v>71.011.020</v>
          </cell>
          <cell r="C1415" t="str">
            <v>Gullies in Dual Carriageways (speed restricted)</v>
          </cell>
          <cell r="D1415" t="str">
            <v>nr</v>
          </cell>
          <cell r="E1415">
            <v>15</v>
          </cell>
        </row>
        <row r="1416">
          <cell r="B1416" t="str">
            <v>71.011.025</v>
          </cell>
          <cell r="C1416" t="str">
            <v>Gullies in Dual Carriageways (speed unrestricted)</v>
          </cell>
          <cell r="D1416" t="str">
            <v>nr</v>
          </cell>
          <cell r="E1416">
            <v>17</v>
          </cell>
        </row>
        <row r="1417">
          <cell r="B1417" t="str">
            <v>71.011.030</v>
          </cell>
          <cell r="C1417" t="str">
            <v>Gullies in Backways</v>
          </cell>
          <cell r="D1417" t="str">
            <v>nr</v>
          </cell>
          <cell r="E1417">
            <v>11</v>
          </cell>
        </row>
        <row r="1418">
          <cell r="B1418" t="str">
            <v>71.011.035</v>
          </cell>
          <cell r="C1418" t="str">
            <v>Gullies in Town Centre Pedestrian Areas</v>
          </cell>
          <cell r="D1418" t="str">
            <v>nr</v>
          </cell>
          <cell r="E1418">
            <v>13</v>
          </cell>
        </row>
        <row r="1419">
          <cell r="B1419" t="str">
            <v>71.011.040</v>
          </cell>
          <cell r="C1419" t="str">
            <v>Gullies in Subways</v>
          </cell>
          <cell r="D1419" t="str">
            <v>nr</v>
          </cell>
          <cell r="E1419">
            <v>13</v>
          </cell>
        </row>
        <row r="1420">
          <cell r="B1420" t="str">
            <v>71.011.045</v>
          </cell>
          <cell r="C1420" t="str">
            <v>Gullies in Footpaths/Cycletracks</v>
          </cell>
          <cell r="D1420" t="str">
            <v>nr</v>
          </cell>
          <cell r="E1420">
            <v>13</v>
          </cell>
        </row>
        <row r="1422">
          <cell r="B1422">
            <v>71.02</v>
          </cell>
          <cell r="C1422" t="str">
            <v>Reactive service to rectify non functioning elements of the system</v>
          </cell>
        </row>
        <row r="1423">
          <cell r="B1423" t="str">
            <v>71.020.005</v>
          </cell>
          <cell r="C1423" t="str">
            <v>Gully emptier including operator and driver</v>
          </cell>
          <cell r="D1423" t="str">
            <v>hr</v>
          </cell>
          <cell r="E1423">
            <v>70</v>
          </cell>
        </row>
        <row r="1424">
          <cell r="B1424" t="str">
            <v>71.020.010</v>
          </cell>
          <cell r="C1424" t="str">
            <v>Vactor unit including operator and driver</v>
          </cell>
          <cell r="D1424" t="str">
            <v>hr</v>
          </cell>
          <cell r="E1424">
            <v>87</v>
          </cell>
        </row>
        <row r="1425">
          <cell r="B1425" t="str">
            <v>71.020.015</v>
          </cell>
          <cell r="C1425" t="str">
            <v>CCTV unit including operator</v>
          </cell>
          <cell r="D1425" t="str">
            <v>hr</v>
          </cell>
          <cell r="E1425">
            <v>88</v>
          </cell>
        </row>
        <row r="1426">
          <cell r="B1426" t="str">
            <v>71.020.020</v>
          </cell>
          <cell r="C1426" t="str">
            <v>Disposal of waste</v>
          </cell>
          <cell r="D1426" t="str">
            <v>t</v>
          </cell>
          <cell r="E1426">
            <v>75</v>
          </cell>
        </row>
        <row r="1428">
          <cell r="B1428">
            <v>71.03</v>
          </cell>
          <cell r="C1428" t="str">
            <v>CCTV Survey of Highway Drainage Systems</v>
          </cell>
        </row>
        <row r="1429">
          <cell r="B1429" t="str">
            <v>71.030.005</v>
          </cell>
          <cell r="C1429" t="str">
            <v>Provision of CCTV Survey Unit</v>
          </cell>
          <cell r="D1429" t="str">
            <v>hr</v>
          </cell>
          <cell r="E1429">
            <v>88</v>
          </cell>
        </row>
        <row r="1430">
          <cell r="B1430" t="str">
            <v>71.030.010</v>
          </cell>
          <cell r="C1430" t="str">
            <v>Provision of standard pre-cleansing unit</v>
          </cell>
          <cell r="D1430" t="str">
            <v>hr</v>
          </cell>
          <cell r="E1430">
            <v>82</v>
          </cell>
        </row>
        <row r="1431">
          <cell r="B1431" t="str">
            <v>71.030.015</v>
          </cell>
          <cell r="C1431" t="str">
            <v>Extra Over for provision of small pre-cleansing unit</v>
          </cell>
          <cell r="D1431" t="str">
            <v>hr</v>
          </cell>
          <cell r="E1431">
            <v>82</v>
          </cell>
        </row>
        <row r="1432">
          <cell r="B1432" t="str">
            <v>71.030.020</v>
          </cell>
          <cell r="C1432" t="str">
            <v>Extra Over for provision of large pre-cleansing unit</v>
          </cell>
          <cell r="D1432" t="str">
            <v>hr</v>
          </cell>
          <cell r="E1432">
            <v>110</v>
          </cell>
        </row>
        <row r="1433">
          <cell r="B1433" t="str">
            <v>71.030.025</v>
          </cell>
          <cell r="C1433" t="str">
            <v>Extra Over for provision of root cutting equipment</v>
          </cell>
          <cell r="D1433" t="str">
            <v>hr</v>
          </cell>
          <cell r="E1433">
            <v>11</v>
          </cell>
        </row>
        <row r="1434">
          <cell r="B1434" t="str">
            <v>71.030.030</v>
          </cell>
          <cell r="C1434" t="str">
            <v>Extra Over for provision of remote access pre-clenasing unit</v>
          </cell>
          <cell r="D1434" t="str">
            <v>hr</v>
          </cell>
          <cell r="E1434">
            <v>43</v>
          </cell>
        </row>
        <row r="1437">
          <cell r="C1437" t="str">
            <v>Series 7400  HIGHWAY CLEANING</v>
          </cell>
        </row>
        <row r="1439">
          <cell r="B1439" t="str">
            <v>74.005</v>
          </cell>
          <cell r="C1439" t="str">
            <v>Carriageway sweeping - urban (not exceeding 2m wide)</v>
          </cell>
        </row>
        <row r="1440">
          <cell r="B1440" t="str">
            <v>74.005.005</v>
          </cell>
          <cell r="C1440" t="str">
            <v>Urban carriageway sweeping (not exceeding 2m wide) - not exceeding 10km</v>
          </cell>
          <cell r="D1440" t="str">
            <v>km</v>
          </cell>
          <cell r="E1440">
            <v>29</v>
          </cell>
        </row>
        <row r="1441">
          <cell r="B1441" t="str">
            <v>74.005.011</v>
          </cell>
          <cell r="C1441" t="str">
            <v>Urban carriageway sweeping (not exceeding 2m wide) - exceeding 10km</v>
          </cell>
          <cell r="D1441" t="str">
            <v>km</v>
          </cell>
          <cell r="E1441">
            <v>19</v>
          </cell>
        </row>
        <row r="1442">
          <cell r="B1442" t="str">
            <v>74.005.025</v>
          </cell>
          <cell r="C1442" t="str">
            <v>Urban carriageway sweeping per additional 2m width</v>
          </cell>
          <cell r="D1442" t="str">
            <v>km</v>
          </cell>
          <cell r="E1442">
            <v>12</v>
          </cell>
        </row>
        <row r="1443">
          <cell r="B1443" t="str">
            <v>74.005.030</v>
          </cell>
          <cell r="C1443" t="str">
            <v>Disposal of sweepings to Contractor's tip off site</v>
          </cell>
          <cell r="D1443" t="str">
            <v>t</v>
          </cell>
          <cell r="E1443">
            <v>56</v>
          </cell>
        </row>
        <row r="1445">
          <cell r="B1445" t="str">
            <v>74.010</v>
          </cell>
          <cell r="C1445" t="str">
            <v>Carriageway sweeping - rural  (not exceeding 2m wide)</v>
          </cell>
        </row>
        <row r="1446">
          <cell r="B1446" t="str">
            <v>74.010.005</v>
          </cell>
          <cell r="C1446" t="str">
            <v>Rural carriageway sweeping (not exceeding 2m wide) - not exceeding 10km</v>
          </cell>
          <cell r="D1446" t="str">
            <v>km</v>
          </cell>
          <cell r="E1446">
            <v>29</v>
          </cell>
        </row>
        <row r="1447">
          <cell r="B1447" t="str">
            <v>74.010.011</v>
          </cell>
          <cell r="C1447" t="str">
            <v>Rural carriageway sweeping (not exceeding 2m wide) - exceeding 10km</v>
          </cell>
          <cell r="D1447" t="str">
            <v>km</v>
          </cell>
          <cell r="E1447">
            <v>10</v>
          </cell>
        </row>
        <row r="1448">
          <cell r="B1448" t="str">
            <v>74.010.025</v>
          </cell>
          <cell r="C1448" t="str">
            <v>Rural carriageway sweeping per additional 2m width</v>
          </cell>
          <cell r="D1448" t="str">
            <v>km</v>
          </cell>
          <cell r="E1448">
            <v>8</v>
          </cell>
        </row>
        <row r="1449">
          <cell r="B1449" t="str">
            <v>74.010.030</v>
          </cell>
          <cell r="C1449" t="str">
            <v>Disposal of sweepings to Contractor's tip off site</v>
          </cell>
          <cell r="D1449" t="str">
            <v>t</v>
          </cell>
          <cell r="E1449">
            <v>56</v>
          </cell>
        </row>
        <row r="1451">
          <cell r="B1451">
            <v>74.012</v>
          </cell>
          <cell r="C1451" t="str">
            <v>Carriageway sweeping - car parks (area measurement)</v>
          </cell>
        </row>
        <row r="1452">
          <cell r="B1452" t="str">
            <v>74.012.006</v>
          </cell>
          <cell r="C1452" t="str">
            <v xml:space="preserve">Carriageway sweeping - car parks area not exceeding 1000m² </v>
          </cell>
          <cell r="D1452" t="str">
            <v>m²</v>
          </cell>
          <cell r="E1452">
            <v>0.25</v>
          </cell>
        </row>
        <row r="1453">
          <cell r="B1453" t="str">
            <v>74.012.011</v>
          </cell>
          <cell r="C1453" t="str">
            <v xml:space="preserve">Carriageway sweeping - car parks area exceeding 1000m² </v>
          </cell>
          <cell r="D1453" t="str">
            <v>m²</v>
          </cell>
          <cell r="E1453">
            <v>0.15</v>
          </cell>
        </row>
        <row r="1454">
          <cell r="B1454" t="str">
            <v>74.012.025</v>
          </cell>
          <cell r="C1454" t="str">
            <v>Disposal of sweepings to Contractor's tip off site</v>
          </cell>
          <cell r="D1454" t="str">
            <v>t</v>
          </cell>
          <cell r="E1454">
            <v>56</v>
          </cell>
        </row>
        <row r="1456">
          <cell r="B1456">
            <v>74.015000000000001</v>
          </cell>
          <cell r="C1456" t="str">
            <v>Reactive Sweeping of Carriageway</v>
          </cell>
        </row>
        <row r="1457">
          <cell r="B1457" t="str">
            <v>74.015.050</v>
          </cell>
          <cell r="C1457" t="str">
            <v>Sweeper plus operative hourly rate</v>
          </cell>
          <cell r="D1457" t="str">
            <v>hr</v>
          </cell>
          <cell r="E1457">
            <v>45</v>
          </cell>
        </row>
        <row r="1458">
          <cell r="B1458" t="str">
            <v>74.015.010</v>
          </cell>
          <cell r="C1458" t="str">
            <v>Disposal of sweepings to Contractor's tip off site</v>
          </cell>
          <cell r="D1458" t="str">
            <v>t</v>
          </cell>
          <cell r="E1458">
            <v>56</v>
          </cell>
        </row>
        <row r="1460">
          <cell r="B1460">
            <v>74.025999999999996</v>
          </cell>
          <cell r="C1460" t="str">
            <v>Siding of footways/footpaths width not exceeding 300mm</v>
          </cell>
        </row>
        <row r="1461">
          <cell r="B1461" t="str">
            <v>74.026.005</v>
          </cell>
          <cell r="C1461" t="str">
            <v>Siding of footways/footpaths width not exceeding 300mm - not exceeding 100m</v>
          </cell>
          <cell r="D1461" t="str">
            <v>m</v>
          </cell>
          <cell r="E1461">
            <v>4</v>
          </cell>
        </row>
        <row r="1462">
          <cell r="B1462" t="str">
            <v>74.026.010</v>
          </cell>
          <cell r="C1462" t="str">
            <v>Siding of footways/footpaths width not exceeding 300mm - exceeding 100m</v>
          </cell>
          <cell r="D1462" t="str">
            <v>m</v>
          </cell>
          <cell r="E1462">
            <v>3</v>
          </cell>
        </row>
        <row r="1463">
          <cell r="B1463" t="str">
            <v>74.026.025</v>
          </cell>
          <cell r="C1463" t="str">
            <v>Disposal of arisings from siding work to Contractor's tip off site</v>
          </cell>
          <cell r="D1463" t="str">
            <v>m³</v>
          </cell>
          <cell r="E1463">
            <v>30</v>
          </cell>
        </row>
        <row r="1465">
          <cell r="B1465" t="str">
            <v>74.030</v>
          </cell>
          <cell r="C1465" t="str">
            <v>Clearing of existing ditches (incl spread material on adjacent verge)</v>
          </cell>
        </row>
        <row r="1466">
          <cell r="B1466" t="str">
            <v>74.030.005</v>
          </cell>
          <cell r="C1466" t="str">
            <v>Clearing of existing ditches (incl spread material on adjacent verge) depth over 1m</v>
          </cell>
          <cell r="D1466" t="str">
            <v>m</v>
          </cell>
          <cell r="E1466">
            <v>4</v>
          </cell>
        </row>
        <row r="1467">
          <cell r="B1467" t="str">
            <v>74.030.010</v>
          </cell>
          <cell r="C1467" t="str">
            <v>Clearing of existing ditches (incl spread material on adjacent verge) depth up to 1m</v>
          </cell>
          <cell r="D1467" t="str">
            <v>m</v>
          </cell>
          <cell r="E1467">
            <v>6</v>
          </cell>
        </row>
        <row r="1468">
          <cell r="B1468" t="str">
            <v>74.030.020</v>
          </cell>
          <cell r="C1468" t="str">
            <v>Disposal of arisings from ditch clearing to Contractor's tip off site</v>
          </cell>
          <cell r="D1468" t="str">
            <v>m³</v>
          </cell>
          <cell r="E1468">
            <v>88</v>
          </cell>
        </row>
        <row r="1470">
          <cell r="B1470">
            <v>74.036000000000001</v>
          </cell>
          <cell r="C1470" t="str">
            <v>Cutting of Grips</v>
          </cell>
        </row>
        <row r="1471">
          <cell r="B1471" t="str">
            <v>74.036.005</v>
          </cell>
          <cell r="C1471" t="str">
            <v>Cutting of Grips Up to 10 linear metres</v>
          </cell>
          <cell r="D1471" t="str">
            <v>m</v>
          </cell>
          <cell r="E1471">
            <v>13</v>
          </cell>
        </row>
        <row r="1472">
          <cell r="B1472" t="str">
            <v>74.036.010</v>
          </cell>
          <cell r="C1472" t="str">
            <v>Cutting of Grips Over 10 linear metres</v>
          </cell>
          <cell r="D1472" t="str">
            <v>m</v>
          </cell>
          <cell r="E1472">
            <v>12</v>
          </cell>
        </row>
        <row r="1475">
          <cell r="C1475" t="str">
            <v>Series 7800  WINTER MAINTENANCE</v>
          </cell>
        </row>
        <row r="1477">
          <cell r="C1477" t="str">
            <v>Basic Facility and Availability</v>
          </cell>
        </row>
        <row r="1479">
          <cell r="B1479" t="str">
            <v>78.005</v>
          </cell>
          <cell r="C1479" t="str">
            <v>Basic facility and availability</v>
          </cell>
        </row>
        <row r="1480">
          <cell r="B1480" t="str">
            <v>78.005.005</v>
          </cell>
          <cell r="C1480" t="str">
            <v>Provide basic facility and availability of winter maintenance service during the winter period</v>
          </cell>
          <cell r="D1480" t="str">
            <v>month</v>
          </cell>
          <cell r="E1480">
            <v>4775</v>
          </cell>
        </row>
        <row r="1481">
          <cell r="B1481" t="str">
            <v>78.005.010</v>
          </cell>
          <cell r="C1481" t="str">
            <v>Extend basic facility and availability of winter maintenance service outside of winter period</v>
          </cell>
          <cell r="D1481" t="str">
            <v>week</v>
          </cell>
          <cell r="E1481">
            <v>1105</v>
          </cell>
        </row>
        <row r="1483">
          <cell r="C1483" t="str">
            <v>Precautionary Salting</v>
          </cell>
        </row>
        <row r="1484">
          <cell r="B1484" t="str">
            <v/>
          </cell>
        </row>
        <row r="1485">
          <cell r="B1485" t="str">
            <v>78.010</v>
          </cell>
          <cell r="C1485" t="str">
            <v>Precautionary salting commencing;</v>
          </cell>
        </row>
        <row r="1486">
          <cell r="B1486" t="str">
            <v>78.010.005</v>
          </cell>
          <cell r="C1486" t="str">
            <v>Precautionary salting Monday - Friday 08:00 to 17:00</v>
          </cell>
          <cell r="D1486" t="str">
            <v>km</v>
          </cell>
          <cell r="E1486">
            <v>9.1</v>
          </cell>
        </row>
        <row r="1487">
          <cell r="B1487" t="str">
            <v>78.010.010</v>
          </cell>
          <cell r="C1487" t="str">
            <v>Precautionary salting Monday - Friday 06:00 to 08:00 or 17:00 to 20:00</v>
          </cell>
          <cell r="D1487" t="str">
            <v>km</v>
          </cell>
          <cell r="E1487">
            <v>10</v>
          </cell>
        </row>
        <row r="1488">
          <cell r="B1488" t="str">
            <v>78.010.015</v>
          </cell>
          <cell r="C1488" t="str">
            <v>Precautionary salting Monday - Friday 20:00 to 06:00 including Saturday morning</v>
          </cell>
          <cell r="D1488" t="str">
            <v>km</v>
          </cell>
          <cell r="E1488">
            <v>10.3</v>
          </cell>
        </row>
        <row r="1489">
          <cell r="B1489" t="str">
            <v>78.010.020</v>
          </cell>
          <cell r="C1489" t="str">
            <v>Precautionary salting Saturday 06:00 to 18:00</v>
          </cell>
          <cell r="D1489" t="str">
            <v>km</v>
          </cell>
          <cell r="E1489">
            <v>10.1</v>
          </cell>
        </row>
        <row r="1490">
          <cell r="B1490" t="str">
            <v>78.010.025</v>
          </cell>
          <cell r="C1490" t="str">
            <v xml:space="preserve">Precautionary salting Saturday 18:00 to Sunday 06:00 </v>
          </cell>
          <cell r="D1490" t="str">
            <v>km</v>
          </cell>
          <cell r="E1490">
            <v>10.3</v>
          </cell>
        </row>
        <row r="1491">
          <cell r="B1491" t="str">
            <v>78.010.030</v>
          </cell>
          <cell r="C1491" t="str">
            <v>Precautionary salting Sunday 06:00 to 18:00</v>
          </cell>
          <cell r="D1491" t="str">
            <v>km</v>
          </cell>
          <cell r="E1491">
            <v>10.5</v>
          </cell>
        </row>
        <row r="1492">
          <cell r="B1492" t="str">
            <v>78.010.035</v>
          </cell>
          <cell r="C1492" t="str">
            <v>Precautionary salting Sunday 18:00 to Monday 06:00</v>
          </cell>
          <cell r="D1492" t="str">
            <v>km</v>
          </cell>
          <cell r="E1492">
            <v>10.5</v>
          </cell>
        </row>
        <row r="1493">
          <cell r="B1493" t="str">
            <v>78.010.040</v>
          </cell>
          <cell r="C1493" t="str">
            <v>Precautionary salting at any time on a Statutory Holiday</v>
          </cell>
          <cell r="D1493" t="str">
            <v>km</v>
          </cell>
          <cell r="E1493">
            <v>10.5</v>
          </cell>
        </row>
        <row r="1495">
          <cell r="B1495">
            <v>78.010999999999996</v>
          </cell>
          <cell r="C1495" t="str">
            <v>Precautionary salting free running sections;</v>
          </cell>
        </row>
        <row r="1496">
          <cell r="B1496" t="str">
            <v>78.010.005</v>
          </cell>
          <cell r="C1496" t="str">
            <v>Free running Monday - Friday 08:00 to 17:00</v>
          </cell>
          <cell r="D1496" t="str">
            <v>km</v>
          </cell>
          <cell r="E1496">
            <v>3</v>
          </cell>
        </row>
        <row r="1497">
          <cell r="B1497" t="str">
            <v>78.010.010</v>
          </cell>
          <cell r="C1497" t="str">
            <v>Free running Monday - Friday 06:00 to 08:00 or 17:00 to 20:00</v>
          </cell>
          <cell r="D1497" t="str">
            <v>km</v>
          </cell>
          <cell r="E1497">
            <v>3.75</v>
          </cell>
        </row>
        <row r="1498">
          <cell r="B1498" t="str">
            <v>78.010.015</v>
          </cell>
          <cell r="C1498" t="str">
            <v>Free running Monday - Friday 20:00 to 06:00 including Saturday morning</v>
          </cell>
          <cell r="D1498" t="str">
            <v>km</v>
          </cell>
          <cell r="E1498">
            <v>4.1500000000000004</v>
          </cell>
        </row>
        <row r="1499">
          <cell r="B1499" t="str">
            <v>78.010.020</v>
          </cell>
          <cell r="C1499" t="str">
            <v>Free running Saturday 06:00 to 18:00</v>
          </cell>
          <cell r="D1499" t="str">
            <v>km</v>
          </cell>
          <cell r="E1499">
            <v>4.05</v>
          </cell>
        </row>
        <row r="1500">
          <cell r="B1500" t="str">
            <v>78.010.025</v>
          </cell>
          <cell r="C1500" t="str">
            <v xml:space="preserve">Free running Saturday 18:00 to Sunday 06:00 </v>
          </cell>
          <cell r="D1500" t="str">
            <v>km</v>
          </cell>
          <cell r="E1500">
            <v>4.1500000000000004</v>
          </cell>
        </row>
        <row r="1501">
          <cell r="B1501" t="str">
            <v>78.010.030</v>
          </cell>
          <cell r="C1501" t="str">
            <v>Free running Sunday 06:00 to 18:00</v>
          </cell>
          <cell r="D1501" t="str">
            <v>km</v>
          </cell>
          <cell r="E1501">
            <v>4.5</v>
          </cell>
        </row>
        <row r="1502">
          <cell r="B1502" t="str">
            <v>78.010.035</v>
          </cell>
          <cell r="C1502" t="str">
            <v>Free running Sunday 18:00 to Monday 06:00</v>
          </cell>
          <cell r="D1502" t="str">
            <v>km</v>
          </cell>
          <cell r="E1502">
            <v>4.5</v>
          </cell>
        </row>
        <row r="1503">
          <cell r="B1503" t="str">
            <v>78.010.040</v>
          </cell>
          <cell r="C1503" t="str">
            <v>Free running at any time on a Statutory Holiday</v>
          </cell>
          <cell r="D1503" t="str">
            <v>km</v>
          </cell>
          <cell r="E1503">
            <v>4.5</v>
          </cell>
        </row>
        <row r="1505">
          <cell r="C1505" t="str">
            <v xml:space="preserve">Winter Service Duties </v>
          </cell>
        </row>
        <row r="1506">
          <cell r="B1506" t="str">
            <v/>
          </cell>
        </row>
        <row r="1507">
          <cell r="B1507" t="str">
            <v>78.030</v>
          </cell>
          <cell r="C1507" t="str">
            <v>Operative for winter service duties, including standby</v>
          </cell>
        </row>
        <row r="1508">
          <cell r="B1508" t="str">
            <v>78.030.005</v>
          </cell>
          <cell r="C1508" t="str">
            <v>Winter service operative  Monday - Friday 08:00 to 17:00</v>
          </cell>
          <cell r="D1508" t="str">
            <v>hr</v>
          </cell>
          <cell r="E1508">
            <v>22</v>
          </cell>
        </row>
        <row r="1509">
          <cell r="B1509" t="str">
            <v>78.030.010</v>
          </cell>
          <cell r="C1509" t="str">
            <v>Winter service operative  Monday - Friday 06:00 to 08:00 or 17:00 to 20:00</v>
          </cell>
          <cell r="D1509" t="str">
            <v>hr</v>
          </cell>
          <cell r="E1509">
            <v>27.5</v>
          </cell>
        </row>
        <row r="1510">
          <cell r="B1510" t="str">
            <v>78.030.015</v>
          </cell>
          <cell r="C1510" t="str">
            <v>Winter service operative  Monday - Friday 20:00 to 06:00 including Saturday morning</v>
          </cell>
          <cell r="D1510" t="str">
            <v>hr</v>
          </cell>
          <cell r="E1510">
            <v>30.75</v>
          </cell>
        </row>
        <row r="1511">
          <cell r="B1511" t="str">
            <v>78.030.020</v>
          </cell>
          <cell r="C1511" t="str">
            <v>Winter service operative  Saturday 06:00 to 18:00</v>
          </cell>
          <cell r="D1511" t="str">
            <v>hr</v>
          </cell>
          <cell r="E1511">
            <v>29.5</v>
          </cell>
        </row>
        <row r="1512">
          <cell r="B1512" t="str">
            <v>78.030.025</v>
          </cell>
          <cell r="C1512" t="str">
            <v xml:space="preserve">Winter service operative  Saturday 18:00 to Sunday 06:00 </v>
          </cell>
          <cell r="D1512" t="str">
            <v>hr</v>
          </cell>
          <cell r="E1512">
            <v>31.5</v>
          </cell>
        </row>
        <row r="1513">
          <cell r="B1513" t="str">
            <v>78.030.030</v>
          </cell>
          <cell r="C1513" t="str">
            <v>Winter service operative  Sunday 06:00 to 18:00</v>
          </cell>
          <cell r="D1513" t="str">
            <v>hr</v>
          </cell>
          <cell r="E1513">
            <v>33</v>
          </cell>
        </row>
        <row r="1514">
          <cell r="B1514" t="str">
            <v>78.030.035</v>
          </cell>
          <cell r="C1514" t="str">
            <v xml:space="preserve">Winter service operative  Sunday 18:00 to Monday 06:00 </v>
          </cell>
          <cell r="D1514" t="str">
            <v>hr</v>
          </cell>
          <cell r="E1514">
            <v>33</v>
          </cell>
        </row>
        <row r="1515">
          <cell r="B1515" t="str">
            <v>78.030.040</v>
          </cell>
          <cell r="C1515" t="str">
            <v>Winter service operative  at any time on a Statutory Holiday</v>
          </cell>
          <cell r="D1515" t="str">
            <v>hr</v>
          </cell>
          <cell r="E1515">
            <v>33</v>
          </cell>
        </row>
        <row r="1517">
          <cell r="C1517" t="str">
            <v>Facilities for Taking Delivery and Storage of Salt</v>
          </cell>
        </row>
        <row r="1519">
          <cell r="B1519" t="str">
            <v>78.035</v>
          </cell>
          <cell r="C1519" t="str">
            <v>Provision of loader and operative at designated salt storage depots</v>
          </cell>
        </row>
        <row r="1520">
          <cell r="B1520" t="str">
            <v>78.035.005</v>
          </cell>
          <cell r="C1520" t="str">
            <v>Provision of loader and operative at designated salt storage depots</v>
          </cell>
          <cell r="D1520" t="str">
            <v>hr</v>
          </cell>
          <cell r="E1520">
            <v>45</v>
          </cell>
        </row>
        <row r="1523">
          <cell r="C1523" t="str">
            <v>Series 7900  EMERGENCY RESPONSE</v>
          </cell>
        </row>
        <row r="1525">
          <cell r="B1525" t="str">
            <v>79.005</v>
          </cell>
          <cell r="C1525" t="str">
            <v>Provision of the emergency response service  (paid for 12 months pa)</v>
          </cell>
        </row>
        <row r="1526">
          <cell r="B1526" t="str">
            <v>79.005.005</v>
          </cell>
          <cell r="C1526" t="str">
            <v>Provision of the emergency response service</v>
          </cell>
          <cell r="D1526" t="str">
            <v>Month</v>
          </cell>
          <cell r="E1526">
            <v>1600</v>
          </cell>
        </row>
        <row r="1527">
          <cell r="B1527" t="str">
            <v/>
          </cell>
        </row>
        <row r="1528">
          <cell r="B1528" t="str">
            <v>79.010</v>
          </cell>
          <cell r="C1528" t="str">
            <v>Emergency call out - 2 man with Vehicle and standard equipment, including for up to 2 hours on site</v>
          </cell>
        </row>
        <row r="1529">
          <cell r="B1529" t="str">
            <v>79.010.005</v>
          </cell>
          <cell r="C1529" t="str">
            <v>Emergency call out - 2 man with Vehicle and std equipment - during normal hours</v>
          </cell>
          <cell r="D1529" t="str">
            <v>no</v>
          </cell>
          <cell r="E1529">
            <v>117</v>
          </cell>
        </row>
        <row r="1530">
          <cell r="B1530" t="str">
            <v>79.010.010</v>
          </cell>
          <cell r="C1530" t="str">
            <v>Emergency call out - 2 man with Vehicle and std equipment - outside normal hours</v>
          </cell>
          <cell r="D1530" t="str">
            <v>no</v>
          </cell>
          <cell r="E1530">
            <v>175</v>
          </cell>
        </row>
        <row r="1531">
          <cell r="B1531" t="str">
            <v>79.010.015</v>
          </cell>
          <cell r="C1531" t="str">
            <v>Emergency call out - 2 man with Vehicle and std equipment - during public holidays</v>
          </cell>
          <cell r="D1531" t="str">
            <v>no</v>
          </cell>
          <cell r="E1531">
            <v>234</v>
          </cell>
        </row>
        <row r="1532">
          <cell r="B1532" t="str">
            <v/>
          </cell>
        </row>
        <row r="1533">
          <cell r="B1533" t="str">
            <v>79.015</v>
          </cell>
          <cell r="C1533" t="str">
            <v>Additional hours after the first 2 hours on site for the emergency gang</v>
          </cell>
        </row>
        <row r="1534">
          <cell r="B1534" t="str">
            <v>79.015.005</v>
          </cell>
          <cell r="C1534" t="str">
            <v>Additional hours after the first 2 hours on site for the emergency gang - during normal hours</v>
          </cell>
          <cell r="D1534" t="str">
            <v>hr</v>
          </cell>
          <cell r="E1534">
            <v>59</v>
          </cell>
        </row>
        <row r="1535">
          <cell r="B1535" t="str">
            <v>79.015.010</v>
          </cell>
          <cell r="C1535" t="str">
            <v>Additional hours after the first 2 hours on site for the emergency gang - outside normal hours</v>
          </cell>
          <cell r="D1535" t="str">
            <v>hr</v>
          </cell>
          <cell r="E1535">
            <v>88</v>
          </cell>
        </row>
        <row r="1536">
          <cell r="B1536" t="str">
            <v>79.015.015</v>
          </cell>
          <cell r="C1536" t="str">
            <v>Additional hours after the first 2 hours on site for the emergency gang - during public holidays</v>
          </cell>
          <cell r="D1536" t="str">
            <v>hr</v>
          </cell>
          <cell r="E1536">
            <v>117</v>
          </cell>
        </row>
        <row r="1539">
          <cell r="C1539" t="str">
            <v>Series 8000  TIME CHARGE / DAYWORKS</v>
          </cell>
        </row>
        <row r="1541">
          <cell r="B1541" t="str">
            <v>80.010</v>
          </cell>
          <cell r="C1541" t="str">
            <v>People</v>
          </cell>
        </row>
        <row r="1542">
          <cell r="B1542" t="str">
            <v>80.010.005</v>
          </cell>
          <cell r="C1542" t="str">
            <v>Ganger working foreman</v>
          </cell>
          <cell r="D1542" t="str">
            <v>hr</v>
          </cell>
          <cell r="E1542">
            <v>23</v>
          </cell>
        </row>
        <row r="1543">
          <cell r="B1543" t="str">
            <v>80.010.010</v>
          </cell>
          <cell r="C1543" t="str">
            <v>Highways operative or driver</v>
          </cell>
          <cell r="D1543" t="str">
            <v>hr</v>
          </cell>
          <cell r="E1543">
            <v>22</v>
          </cell>
        </row>
        <row r="1544">
          <cell r="B1544" t="str">
            <v>80.010.015</v>
          </cell>
          <cell r="C1544" t="str">
            <v>Craftsman</v>
          </cell>
          <cell r="D1544" t="str">
            <v>hr</v>
          </cell>
          <cell r="E1544">
            <v>29</v>
          </cell>
        </row>
        <row r="1545">
          <cell r="B1545" t="str">
            <v>80.010.020</v>
          </cell>
          <cell r="C1545" t="str">
            <v>Surveyor</v>
          </cell>
          <cell r="D1545" t="str">
            <v>hr</v>
          </cell>
          <cell r="E1545">
            <v>42</v>
          </cell>
        </row>
        <row r="1546">
          <cell r="B1546" t="str">
            <v>80.010.025</v>
          </cell>
          <cell r="C1546" t="str">
            <v>Tractor Driver (4074AR)</v>
          </cell>
          <cell r="D1546" t="str">
            <v>hr</v>
          </cell>
          <cell r="E1546">
            <v>23</v>
          </cell>
        </row>
        <row r="1548">
          <cell r="B1548" t="str">
            <v>80.015</v>
          </cell>
          <cell r="C1548" t="str">
            <v>Equipment</v>
          </cell>
        </row>
        <row r="1549">
          <cell r="B1549" t="str">
            <v>80.015.005</v>
          </cell>
          <cell r="C1549" t="str">
            <v>Car derived van</v>
          </cell>
          <cell r="D1549" t="str">
            <v>hr</v>
          </cell>
          <cell r="E1549">
            <v>8</v>
          </cell>
        </row>
        <row r="1550">
          <cell r="B1550" t="str">
            <v>80.015.010</v>
          </cell>
          <cell r="C1550" t="str">
            <v>Tipper - 3.5 tonne gross vehicle weight</v>
          </cell>
          <cell r="D1550" t="str">
            <v>hr</v>
          </cell>
          <cell r="E1550">
            <v>14.5</v>
          </cell>
        </row>
        <row r="1551">
          <cell r="B1551" t="str">
            <v>80.015.015</v>
          </cell>
          <cell r="C1551" t="str">
            <v>Tipper - 7.5 tonne gross vehicle weight</v>
          </cell>
          <cell r="D1551" t="str">
            <v>hr</v>
          </cell>
          <cell r="E1551">
            <v>15.5</v>
          </cell>
        </row>
        <row r="1552">
          <cell r="B1552" t="str">
            <v>80.015.020</v>
          </cell>
          <cell r="C1552" t="str">
            <v>Tipper - 12 tonne gross vehicle weight</v>
          </cell>
          <cell r="D1552" t="str">
            <v>hr</v>
          </cell>
          <cell r="E1552">
            <v>16</v>
          </cell>
        </row>
        <row r="1553">
          <cell r="B1553" t="str">
            <v>80.015.025</v>
          </cell>
          <cell r="C1553" t="str">
            <v>26t traffic management lorry with impact protection</v>
          </cell>
          <cell r="D1553" t="str">
            <v>hr</v>
          </cell>
          <cell r="E1553">
            <v>31</v>
          </cell>
        </row>
        <row r="1554">
          <cell r="B1554" t="str">
            <v>80.015.030</v>
          </cell>
          <cell r="C1554" t="str">
            <v>17t traffic management lorry with impact protection</v>
          </cell>
          <cell r="D1554" t="str">
            <v>hr</v>
          </cell>
          <cell r="E1554">
            <v>22</v>
          </cell>
        </row>
        <row r="1555">
          <cell r="B1555" t="str">
            <v>80.015.035</v>
          </cell>
          <cell r="C1555" t="str">
            <v>Plate compactor - 300mm (300kg)</v>
          </cell>
          <cell r="D1555" t="str">
            <v>hr</v>
          </cell>
          <cell r="E1555">
            <v>3</v>
          </cell>
        </row>
        <row r="1556">
          <cell r="B1556" t="str">
            <v>80.015.040</v>
          </cell>
          <cell r="C1556" t="str">
            <v>Pedestrian roller single drum</v>
          </cell>
          <cell r="D1556" t="str">
            <v>hr</v>
          </cell>
          <cell r="E1556">
            <v>3.5</v>
          </cell>
        </row>
        <row r="1557">
          <cell r="B1557" t="str">
            <v>80.015.045</v>
          </cell>
          <cell r="C1557" t="str">
            <v>Pedestrian roller twin drum</v>
          </cell>
          <cell r="D1557" t="str">
            <v>hr</v>
          </cell>
          <cell r="E1557">
            <v>5</v>
          </cell>
        </row>
        <row r="1558">
          <cell r="B1558" t="str">
            <v>80.015.050</v>
          </cell>
          <cell r="C1558" t="str">
            <v>Ride-on roller 1m wide (2500kg)</v>
          </cell>
          <cell r="D1558" t="str">
            <v>hr</v>
          </cell>
          <cell r="E1558">
            <v>12.5</v>
          </cell>
        </row>
        <row r="1559">
          <cell r="B1559" t="str">
            <v>80.015.055</v>
          </cell>
          <cell r="C1559" t="str">
            <v>Hydraulic breaker pack 20l</v>
          </cell>
          <cell r="D1559" t="str">
            <v>hr</v>
          </cell>
          <cell r="E1559">
            <v>1.5</v>
          </cell>
        </row>
        <row r="1560">
          <cell r="B1560" t="str">
            <v>80.015.060</v>
          </cell>
          <cell r="C1560" t="str">
            <v>Hand held vacuum paving lifter</v>
          </cell>
          <cell r="D1560" t="str">
            <v>hr</v>
          </cell>
          <cell r="E1560">
            <v>1</v>
          </cell>
        </row>
        <row r="1561">
          <cell r="B1561" t="str">
            <v>80.015.065</v>
          </cell>
          <cell r="C1561" t="str">
            <v>Generator 2.4v (4kVA)</v>
          </cell>
          <cell r="D1561" t="str">
            <v>hr</v>
          </cell>
          <cell r="E1561">
            <v>2</v>
          </cell>
        </row>
        <row r="1562">
          <cell r="B1562" t="str">
            <v>80.015.070</v>
          </cell>
          <cell r="C1562" t="str">
            <v>ECAT4+ cable avoidance tool and signal generator</v>
          </cell>
          <cell r="D1562" t="str">
            <v>hr</v>
          </cell>
          <cell r="E1562">
            <v>1</v>
          </cell>
        </row>
        <row r="1563">
          <cell r="B1563" t="str">
            <v>80.015.075</v>
          </cell>
          <cell r="C1563" t="str">
            <v>Single tool compressor complete with breaker and steels (3cu.m/min)</v>
          </cell>
          <cell r="D1563" t="str">
            <v>hr</v>
          </cell>
          <cell r="E1563">
            <v>3</v>
          </cell>
        </row>
        <row r="1564">
          <cell r="B1564" t="str">
            <v>80.015.080</v>
          </cell>
          <cell r="C1564" t="str">
            <v>Disc cutter petrol 300mm</v>
          </cell>
          <cell r="D1564" t="str">
            <v>hr</v>
          </cell>
          <cell r="E1564">
            <v>1</v>
          </cell>
        </row>
        <row r="1565">
          <cell r="B1565" t="str">
            <v>80.015.085</v>
          </cell>
          <cell r="C1565" t="str">
            <v>Cement mixer 4/3 (150ltr)</v>
          </cell>
          <cell r="D1565" t="str">
            <v>hr</v>
          </cell>
          <cell r="E1565">
            <v>1</v>
          </cell>
        </row>
        <row r="1566">
          <cell r="B1566" t="str">
            <v>80.015.090</v>
          </cell>
          <cell r="C1566" t="str">
            <v>Diaphragm pump 50mm complete with hoses</v>
          </cell>
          <cell r="D1566" t="str">
            <v>hr</v>
          </cell>
          <cell r="E1566">
            <v>1.5</v>
          </cell>
        </row>
        <row r="1567">
          <cell r="B1567" t="str">
            <v>80.015.095</v>
          </cell>
          <cell r="C1567" t="str">
            <v>Traffic lights  2-way including  trailer and 4 signs</v>
          </cell>
          <cell r="D1567" t="str">
            <v>hr</v>
          </cell>
          <cell r="E1567">
            <v>3</v>
          </cell>
        </row>
        <row r="1568">
          <cell r="B1568" t="str">
            <v>80.015.100</v>
          </cell>
          <cell r="C1568" t="str">
            <v>Mini excavator 1.5 tonne and trailer</v>
          </cell>
          <cell r="D1568" t="str">
            <v>hr</v>
          </cell>
          <cell r="E1568">
            <v>15</v>
          </cell>
        </row>
        <row r="1569">
          <cell r="B1569" t="str">
            <v>80.015.105</v>
          </cell>
          <cell r="C1569" t="str">
            <v xml:space="preserve">Mini excavator 2.3/2.8t </v>
          </cell>
          <cell r="D1569" t="str">
            <v>hr</v>
          </cell>
          <cell r="E1569">
            <v>18</v>
          </cell>
        </row>
        <row r="1570">
          <cell r="B1570" t="str">
            <v>80.015.110</v>
          </cell>
          <cell r="C1570" t="str">
            <v>Hand held brush cutter</v>
          </cell>
          <cell r="D1570" t="str">
            <v>hr</v>
          </cell>
          <cell r="E1570">
            <v>1</v>
          </cell>
        </row>
        <row r="1571">
          <cell r="B1571" t="str">
            <v>80.015.115</v>
          </cell>
          <cell r="C1571" t="str">
            <v>Tractor flail cutter</v>
          </cell>
          <cell r="D1571" t="str">
            <v>hr</v>
          </cell>
          <cell r="E1571">
            <v>20</v>
          </cell>
        </row>
        <row r="1572">
          <cell r="B1572" t="str">
            <v>80.015.120</v>
          </cell>
          <cell r="C1572" t="str">
            <v>7m tower lights</v>
          </cell>
          <cell r="D1572" t="str">
            <v>hr</v>
          </cell>
          <cell r="E1572">
            <v>7.5</v>
          </cell>
        </row>
        <row r="1575">
          <cell r="C1575" t="str">
            <v>Series 9000  RESTRICTED WORKING</v>
          </cell>
        </row>
        <row r="1577">
          <cell r="B1577" t="str">
            <v>90.025</v>
          </cell>
          <cell r="C1577" t="str">
            <v>Time charge / Dayworks (Series 8000)</v>
          </cell>
        </row>
        <row r="1578">
          <cell r="B1578" t="str">
            <v>90.025.005</v>
          </cell>
          <cell r="C1578" t="str">
            <v>Mon - Fri 07.30 to 18.00 - normal working</v>
          </cell>
          <cell r="D1578" t="str">
            <v>%</v>
          </cell>
          <cell r="E1578" t="str">
            <v>nil</v>
          </cell>
        </row>
        <row r="1579">
          <cell r="B1579" t="str">
            <v>90.025.010</v>
          </cell>
          <cell r="C1579" t="str">
            <v>Mon - Fri 09.30 to 15.30</v>
          </cell>
          <cell r="D1579" t="str">
            <v>%</v>
          </cell>
          <cell r="E1579">
            <v>0.25</v>
          </cell>
        </row>
        <row r="1580">
          <cell r="B1580" t="str">
            <v>90.025.015</v>
          </cell>
          <cell r="C1580" t="str">
            <v>Mon - Fri 18.00 to 07.30</v>
          </cell>
          <cell r="D1580" t="str">
            <v>%</v>
          </cell>
          <cell r="E1580">
            <v>0.35</v>
          </cell>
        </row>
        <row r="1581">
          <cell r="B1581" t="str">
            <v>90.025.020</v>
          </cell>
          <cell r="C1581" t="str">
            <v>Saturday 07.30 to 18.00</v>
          </cell>
          <cell r="D1581" t="str">
            <v>%</v>
          </cell>
          <cell r="E1581">
            <v>0.25</v>
          </cell>
        </row>
        <row r="1582">
          <cell r="B1582" t="str">
            <v>90.025.025</v>
          </cell>
          <cell r="C1582" t="str">
            <v>Saturday 18.00 to Sunday 07.30</v>
          </cell>
          <cell r="D1582" t="str">
            <v>%</v>
          </cell>
          <cell r="E1582">
            <v>0.35</v>
          </cell>
        </row>
        <row r="1583">
          <cell r="B1583" t="str">
            <v>90.025.030</v>
          </cell>
          <cell r="C1583" t="str">
            <v>Sunday 07.30 to 18.00</v>
          </cell>
          <cell r="D1583" t="str">
            <v>%</v>
          </cell>
          <cell r="E1583">
            <v>0.35</v>
          </cell>
        </row>
        <row r="1584">
          <cell r="B1584" t="str">
            <v>90.025.035</v>
          </cell>
          <cell r="C1584" t="str">
            <v>Sunday 18.00 to Monday 07.30</v>
          </cell>
          <cell r="D1584" t="str">
            <v>%</v>
          </cell>
          <cell r="E1584">
            <v>0.4</v>
          </cell>
        </row>
        <row r="1585">
          <cell r="B1585" t="str">
            <v>90.025.040</v>
          </cell>
          <cell r="C1585" t="str">
            <v>Statutory Holiday</v>
          </cell>
          <cell r="D1585" t="str">
            <v>%</v>
          </cell>
          <cell r="E1585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abSelected="1" workbookViewId="0">
      <selection activeCell="D20" sqref="D20"/>
    </sheetView>
  </sheetViews>
  <sheetFormatPr defaultRowHeight="15" x14ac:dyDescent="0.25"/>
  <cols>
    <col min="1" max="1" width="2.140625" style="6" customWidth="1"/>
    <col min="2" max="2" width="10.7109375" style="6" bestFit="1" customWidth="1"/>
    <col min="3" max="3" width="45.28515625" style="6" customWidth="1"/>
    <col min="4" max="6" width="28" style="6" customWidth="1"/>
    <col min="7" max="16384" width="9.140625" style="6"/>
  </cols>
  <sheetData>
    <row r="1" spans="2:4" x14ac:dyDescent="0.25">
      <c r="B1" s="5"/>
      <c r="C1" s="5"/>
      <c r="D1" s="5"/>
    </row>
    <row r="2" spans="2:4" ht="15.75" x14ac:dyDescent="0.25">
      <c r="B2" s="146" t="s">
        <v>8</v>
      </c>
      <c r="C2" s="146"/>
      <c r="D2" s="146"/>
    </row>
    <row r="3" spans="2:4" ht="15.75" thickBot="1" x14ac:dyDescent="0.3">
      <c r="B3" s="5"/>
      <c r="C3" s="5"/>
      <c r="D3" s="5"/>
    </row>
    <row r="4" spans="2:4" ht="25.5" customHeight="1" thickBot="1" x14ac:dyDescent="0.3">
      <c r="B4" s="145" t="s">
        <v>163</v>
      </c>
      <c r="C4" s="147"/>
      <c r="D4" s="148"/>
    </row>
    <row r="5" spans="2:4" ht="15.75" thickBot="1" x14ac:dyDescent="0.3">
      <c r="B5" s="5"/>
      <c r="C5" s="5"/>
      <c r="D5" s="5"/>
    </row>
    <row r="6" spans="2:4" ht="18.75" thickBot="1" x14ac:dyDescent="0.3">
      <c r="B6" s="7"/>
      <c r="C6" s="8" t="s">
        <v>1</v>
      </c>
      <c r="D6" s="9" t="s">
        <v>7</v>
      </c>
    </row>
    <row r="7" spans="2:4" ht="30.75" customHeight="1" thickBot="1" x14ac:dyDescent="0.3">
      <c r="B7" s="10" t="s">
        <v>41</v>
      </c>
      <c r="C7" s="1" t="s">
        <v>56</v>
      </c>
      <c r="D7" s="11"/>
    </row>
    <row r="8" spans="2:4" ht="30.75" customHeight="1" thickBot="1" x14ac:dyDescent="0.3">
      <c r="B8" s="12" t="s">
        <v>63</v>
      </c>
      <c r="C8" s="2" t="s">
        <v>57</v>
      </c>
      <c r="D8" s="13"/>
    </row>
    <row r="9" spans="2:4" ht="30.75" customHeight="1" thickBot="1" x14ac:dyDescent="0.3">
      <c r="B9" s="10" t="s">
        <v>90</v>
      </c>
      <c r="C9" s="1" t="s">
        <v>68</v>
      </c>
      <c r="D9" s="11"/>
    </row>
    <row r="10" spans="2:4" ht="30.75" customHeight="1" x14ac:dyDescent="0.25">
      <c r="B10" s="12" t="s">
        <v>46</v>
      </c>
      <c r="C10" s="2" t="s">
        <v>75</v>
      </c>
      <c r="D10" s="13"/>
    </row>
    <row r="11" spans="2:4" ht="30.75" customHeight="1" thickBot="1" x14ac:dyDescent="0.3">
      <c r="B11" s="14" t="s">
        <v>81</v>
      </c>
      <c r="C11" s="3" t="s">
        <v>76</v>
      </c>
      <c r="D11" s="15"/>
    </row>
    <row r="12" spans="2:4" ht="30.75" customHeight="1" thickBot="1" x14ac:dyDescent="0.3">
      <c r="B12" s="12" t="s">
        <v>36</v>
      </c>
      <c r="C12" s="2" t="s">
        <v>93</v>
      </c>
      <c r="D12" s="13"/>
    </row>
    <row r="13" spans="2:4" ht="30.75" customHeight="1" thickBot="1" x14ac:dyDescent="0.3">
      <c r="B13" s="10" t="s">
        <v>65</v>
      </c>
      <c r="C13" s="1" t="s">
        <v>92</v>
      </c>
      <c r="D13" s="11"/>
    </row>
    <row r="14" spans="2:4" ht="30.75" customHeight="1" thickBot="1" x14ac:dyDescent="0.3">
      <c r="B14" s="12" t="s">
        <v>99</v>
      </c>
      <c r="C14" s="2" t="s">
        <v>94</v>
      </c>
      <c r="D14" s="13"/>
    </row>
    <row r="15" spans="2:4" ht="30.75" customHeight="1" thickBot="1" x14ac:dyDescent="0.3">
      <c r="B15" s="16" t="s">
        <v>103</v>
      </c>
      <c r="C15" s="1" t="s">
        <v>95</v>
      </c>
      <c r="D15" s="11"/>
    </row>
    <row r="16" spans="2:4" ht="30.75" customHeight="1" thickBot="1" x14ac:dyDescent="0.3">
      <c r="B16" s="17"/>
      <c r="C16" s="4" t="s">
        <v>2</v>
      </c>
      <c r="D16" s="18">
        <f>SUM(D7:D15)</f>
        <v>0</v>
      </c>
    </row>
    <row r="17" spans="2:4" ht="30.75" customHeight="1" x14ac:dyDescent="0.25">
      <c r="B17" s="19"/>
      <c r="C17" s="142"/>
      <c r="D17" s="20"/>
    </row>
    <row r="18" spans="2:4" ht="30.75" customHeight="1" x14ac:dyDescent="0.25">
      <c r="B18" s="19"/>
      <c r="C18" s="142"/>
      <c r="D18" s="22"/>
    </row>
    <row r="19" spans="2:4" ht="30.75" customHeight="1" x14ac:dyDescent="0.25">
      <c r="B19" s="19"/>
      <c r="C19" s="142" t="s">
        <v>164</v>
      </c>
      <c r="D19" s="22"/>
    </row>
    <row r="20" spans="2:4" ht="30.75" customHeight="1" thickBot="1" x14ac:dyDescent="0.3">
      <c r="B20" s="23"/>
      <c r="C20" s="140" t="s">
        <v>165</v>
      </c>
      <c r="D20" s="141">
        <f>D18+D19</f>
        <v>0</v>
      </c>
    </row>
    <row r="21" spans="2:4" x14ac:dyDescent="0.25">
      <c r="B21" s="26"/>
      <c r="C21" s="27"/>
    </row>
  </sheetData>
  <mergeCells count="2">
    <mergeCell ref="B2:D2"/>
    <mergeCell ref="C4: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6" workbookViewId="0">
      <selection activeCell="G26" sqref="G26"/>
    </sheetView>
  </sheetViews>
  <sheetFormatPr defaultRowHeight="15" x14ac:dyDescent="0.25"/>
  <cols>
    <col min="1" max="1" width="3.28515625" style="81" customWidth="1"/>
    <col min="2" max="2" width="18.85546875" style="81" bestFit="1" customWidth="1"/>
    <col min="3" max="3" width="46.5703125" style="81" bestFit="1" customWidth="1"/>
    <col min="4" max="6" width="13" style="81" customWidth="1"/>
    <col min="7" max="7" width="21.42578125" style="119" customWidth="1"/>
    <col min="8" max="8" width="23.42578125" style="81" bestFit="1" customWidth="1"/>
    <col min="9" max="16384" width="9.140625" style="81"/>
  </cols>
  <sheetData>
    <row r="1" spans="1:8" ht="15.75" x14ac:dyDescent="0.25">
      <c r="A1" s="77"/>
      <c r="B1" s="78" t="s">
        <v>9</v>
      </c>
      <c r="C1" s="79"/>
      <c r="D1" s="77"/>
      <c r="E1" s="77"/>
      <c r="F1" s="78" t="s">
        <v>10</v>
      </c>
      <c r="G1" s="80"/>
    </row>
    <row r="2" spans="1:8" x14ac:dyDescent="0.25">
      <c r="A2" s="77"/>
      <c r="B2" s="82"/>
      <c r="C2" s="79"/>
      <c r="D2" s="83"/>
      <c r="E2" s="84"/>
      <c r="F2" s="85"/>
      <c r="G2" s="80"/>
    </row>
    <row r="3" spans="1:8" ht="31.5" x14ac:dyDescent="0.25">
      <c r="A3" s="77"/>
      <c r="B3" s="86" t="s">
        <v>11</v>
      </c>
      <c r="C3" s="128" t="s">
        <v>113</v>
      </c>
      <c r="D3" s="77"/>
      <c r="E3" s="77"/>
      <c r="F3" s="78" t="s">
        <v>13</v>
      </c>
      <c r="G3" s="80"/>
    </row>
    <row r="4" spans="1:8" x14ac:dyDescent="0.25">
      <c r="A4" s="77"/>
      <c r="B4" s="88"/>
      <c r="C4" s="87"/>
      <c r="D4" s="77"/>
      <c r="E4" s="77"/>
      <c r="F4" s="77"/>
      <c r="G4" s="80"/>
    </row>
    <row r="5" spans="1:8" ht="15.75" x14ac:dyDescent="0.25">
      <c r="A5" s="77"/>
      <c r="B5" s="86" t="s">
        <v>14</v>
      </c>
      <c r="C5" s="87" t="s">
        <v>38</v>
      </c>
      <c r="D5" s="77"/>
      <c r="E5" s="77"/>
      <c r="F5" s="78" t="s">
        <v>15</v>
      </c>
      <c r="G5" s="80"/>
    </row>
    <row r="6" spans="1:8" x14ac:dyDescent="0.25">
      <c r="A6" s="77"/>
      <c r="B6" s="88"/>
      <c r="C6" s="87"/>
      <c r="D6" s="89"/>
      <c r="E6" s="89"/>
      <c r="F6" s="90"/>
      <c r="G6" s="91"/>
    </row>
    <row r="7" spans="1:8" ht="15.75" x14ac:dyDescent="0.25">
      <c r="A7" s="77"/>
      <c r="B7" s="86" t="s">
        <v>16</v>
      </c>
      <c r="C7" s="87"/>
      <c r="D7" s="88"/>
      <c r="E7" s="92"/>
      <c r="F7" s="78" t="s">
        <v>17</v>
      </c>
      <c r="G7" s="80"/>
    </row>
    <row r="8" spans="1:8" ht="16.5" thickBot="1" x14ac:dyDescent="0.3">
      <c r="A8" s="93"/>
      <c r="B8" s="94"/>
      <c r="C8" s="33"/>
      <c r="D8" s="95"/>
      <c r="E8" s="92"/>
      <c r="F8" s="92"/>
      <c r="G8" s="96"/>
    </row>
    <row r="9" spans="1:8" ht="16.5" thickBot="1" x14ac:dyDescent="0.3">
      <c r="A9" s="93"/>
      <c r="B9" s="97" t="s">
        <v>0</v>
      </c>
      <c r="C9" s="38" t="s">
        <v>1</v>
      </c>
      <c r="D9" s="98" t="s">
        <v>3</v>
      </c>
      <c r="E9" s="98" t="s">
        <v>4</v>
      </c>
      <c r="F9" s="98" t="s">
        <v>5</v>
      </c>
      <c r="G9" s="99" t="s">
        <v>7</v>
      </c>
      <c r="H9" s="127" t="s">
        <v>130</v>
      </c>
    </row>
    <row r="10" spans="1:8" ht="30" x14ac:dyDescent="0.2">
      <c r="A10" s="93"/>
      <c r="B10" s="100" t="s">
        <v>18</v>
      </c>
      <c r="C10" s="54" t="str">
        <f>IF(B10="","",VLOOKUP(B10,[17]Rates!$B$4:$E$1778,2,FALSE))</f>
        <v>White thermoplastic screed with applied glass beads - intermittent line 100mm wide</v>
      </c>
      <c r="D10" s="101" t="str">
        <f>IF(B10="","",IF(VLOOKUP(B10,[17]Rates!$B$4:$E$1778,3,FALSE)="","",VLOOKUP(B10,[17]Rates!$B$4:$E$1778,3,FALSE)))</f>
        <v>m</v>
      </c>
      <c r="E10" s="102"/>
      <c r="F10" s="103" t="s">
        <v>114</v>
      </c>
      <c r="G10" s="132">
        <f t="shared" ref="G10:G15" si="0">IF(F10="","",IF(D10="%",E10/100*F10,E10*F10))</f>
        <v>0</v>
      </c>
      <c r="H10" s="133" t="s">
        <v>158</v>
      </c>
    </row>
    <row r="11" spans="1:8" ht="30" x14ac:dyDescent="0.2">
      <c r="A11" s="93"/>
      <c r="B11" s="100" t="s">
        <v>22</v>
      </c>
      <c r="C11" s="58" t="str">
        <f>IF(B11="","",VLOOKUP(B11,[17]Rates!$B$4:$E$1778,2,FALSE))</f>
        <v>White thermoplastic screed with applied glass beads - intermittent line 200mm wide</v>
      </c>
      <c r="D11" s="104" t="str">
        <f>IF(B11="","",IF(VLOOKUP(B11,[17]Rates!$B$4:$E$1778,3,FALSE)="","",VLOOKUP(B11,[17]Rates!$B$4:$E$1778,3,FALSE)))</f>
        <v>m</v>
      </c>
      <c r="E11" s="105"/>
      <c r="F11" s="106" t="s">
        <v>115</v>
      </c>
      <c r="G11" s="132">
        <f t="shared" si="0"/>
        <v>0</v>
      </c>
      <c r="H11" s="133" t="s">
        <v>137</v>
      </c>
    </row>
    <row r="12" spans="1:8" ht="30" x14ac:dyDescent="0.2">
      <c r="A12" s="93"/>
      <c r="B12" s="100" t="s">
        <v>43</v>
      </c>
      <c r="C12" s="58" t="str">
        <f>IF(B12="","",VLOOKUP(B12,[17]Rates!$B$4:$E$1778,2,FALSE))</f>
        <v>White thermoplastic screeded arrow - 4m long</v>
      </c>
      <c r="D12" s="104" t="str">
        <f>IF(B12="","",IF(VLOOKUP(B12,[17]Rates!$B$4:$E$1778,3,FALSE)="","",VLOOKUP(B12,[17]Rates!$B$4:$E$1778,3,FALSE)))</f>
        <v>no</v>
      </c>
      <c r="E12" s="105"/>
      <c r="F12" s="106" t="s">
        <v>41</v>
      </c>
      <c r="G12" s="132">
        <f>IF(F12="","",IF(D12="%",E12/100*F12,E12*F12))</f>
        <v>0</v>
      </c>
      <c r="H12" s="133"/>
    </row>
    <row r="13" spans="1:8" ht="30" x14ac:dyDescent="0.2">
      <c r="A13" s="93"/>
      <c r="B13" s="100" t="s">
        <v>28</v>
      </c>
      <c r="C13" s="58" t="str">
        <f>IF(B13="","",VLOOKUP(B13,[17]Rates!$B$4:$E$1778,2,FALSE))</f>
        <v>White thermoplastic screeded triangle - 3750 long</v>
      </c>
      <c r="D13" s="104" t="str">
        <f>IF(B13="","",IF(VLOOKUP(B13,[17]Rates!$B$4:$E$1778,3,FALSE)="","",VLOOKUP(B13,[17]Rates!$B$4:$E$1778,3,FALSE)))</f>
        <v>no</v>
      </c>
      <c r="E13" s="105"/>
      <c r="F13" s="106" t="s">
        <v>63</v>
      </c>
      <c r="G13" s="132">
        <f>IF(F13="","",IF(D13="%",E13/100*F13,E13*F13))</f>
        <v>0</v>
      </c>
      <c r="H13" s="133"/>
    </row>
    <row r="14" spans="1:8" ht="30" x14ac:dyDescent="0.2">
      <c r="A14" s="93"/>
      <c r="B14" s="100" t="s">
        <v>31</v>
      </c>
      <c r="C14" s="58" t="s">
        <v>117</v>
      </c>
      <c r="D14" s="104" t="s">
        <v>159</v>
      </c>
      <c r="E14" s="105"/>
      <c r="F14" s="106" t="s">
        <v>160</v>
      </c>
      <c r="G14" s="132">
        <f>IF(F14="","",IF(D14="%",E14/100*F14,E14*F14))</f>
        <v>0</v>
      </c>
      <c r="H14" s="133" t="s">
        <v>140</v>
      </c>
    </row>
    <row r="15" spans="1:8" ht="30" x14ac:dyDescent="0.2">
      <c r="A15" s="93"/>
      <c r="B15" s="100" t="s">
        <v>33</v>
      </c>
      <c r="C15" s="139" t="s">
        <v>157</v>
      </c>
      <c r="D15" s="104" t="str">
        <f>IF(B15="","",IF(VLOOKUP(B15,[17]Rates!$B$4:$E$1778,3,FALSE)="","",VLOOKUP(B15,[17]Rates!$B$4:$E$1778,3,FALSE)))</f>
        <v>m</v>
      </c>
      <c r="E15" s="105"/>
      <c r="F15" s="106" t="s">
        <v>161</v>
      </c>
      <c r="G15" s="132">
        <f t="shared" si="0"/>
        <v>0</v>
      </c>
      <c r="H15" s="133" t="s">
        <v>162</v>
      </c>
    </row>
    <row r="16" spans="1:8" ht="30" x14ac:dyDescent="0.2">
      <c r="A16" s="93"/>
      <c r="B16" s="100" t="s">
        <v>64</v>
      </c>
      <c r="C16" s="58" t="str">
        <f>IF(B16="","",VLOOKUP(B16,[17]Rates!$B$4:$E$1778,2,FALSE))</f>
        <v>Establish and remove 3-way signals on 2 lane single carriageway</v>
      </c>
      <c r="D16" s="104" t="str">
        <f>IF(B16="","",IF(VLOOKUP(B16,[17]Rates!$B$4:$E$1778,3,FALSE)="","",VLOOKUP(B16,[17]Rates!$B$4:$E$1778,3,FALSE)))</f>
        <v>no</v>
      </c>
      <c r="E16" s="105"/>
      <c r="F16" s="106" t="s">
        <v>46</v>
      </c>
      <c r="G16" s="132">
        <f>IF(F16="","",IF(D16="%",E16/100*F16,E16*F16))</f>
        <v>0</v>
      </c>
      <c r="H16" s="133"/>
    </row>
    <row r="17" spans="1:8" ht="30" x14ac:dyDescent="0.2">
      <c r="A17" s="93"/>
      <c r="B17" s="100" t="s">
        <v>35</v>
      </c>
      <c r="C17" s="58" t="str">
        <f>IF(B17="","",VLOOKUP(B17,[17]Rates!$B$4:$E$1778,2,FALSE))</f>
        <v>Establish and remove 4-way signals on 2 lane single carriageway</v>
      </c>
      <c r="D17" s="104" t="str">
        <f>IF(B17="","",IF(VLOOKUP(B17,[17]Rates!$B$4:$E$1778,3,FALSE)="","",VLOOKUP(B17,[17]Rates!$B$4:$E$1778,3,FALSE)))</f>
        <v>no</v>
      </c>
      <c r="E17" s="105"/>
      <c r="F17" s="106" t="s">
        <v>63</v>
      </c>
      <c r="G17" s="132">
        <f>IF(F17="","",IF(D17="%",E17/100*F17,E17*F17))</f>
        <v>0</v>
      </c>
      <c r="H17" s="133"/>
    </row>
    <row r="18" spans="1:8" x14ac:dyDescent="0.2">
      <c r="A18" s="93"/>
      <c r="B18" s="100" t="s">
        <v>66</v>
      </c>
      <c r="C18" s="58" t="str">
        <f>IF(B18="","",VLOOKUP(B18,[17]Rates!$B$4:$E$1778,2,FALSE))</f>
        <v>Maintain 3-way signals</v>
      </c>
      <c r="D18" s="104" t="str">
        <f>IF(B18="","",IF(VLOOKUP(B18,[17]Rates!$B$4:$E$1778,3,FALSE)="","",VLOOKUP(B18,[17]Rates!$B$4:$E$1778,3,FALSE)))</f>
        <v>hr</v>
      </c>
      <c r="E18" s="105"/>
      <c r="F18" s="106" t="s">
        <v>99</v>
      </c>
      <c r="G18" s="132">
        <f>IF(F18="","",IF(D18="%",E18/100*F18,E18*F18))</f>
        <v>0</v>
      </c>
      <c r="H18" s="133"/>
    </row>
    <row r="19" spans="1:8" x14ac:dyDescent="0.2">
      <c r="A19" s="93"/>
      <c r="B19" s="100" t="s">
        <v>37</v>
      </c>
      <c r="C19" s="58" t="str">
        <f>IF(B19="","",VLOOKUP(B19,[17]Rates!$B$4:$E$1778,2,FALSE))</f>
        <v>Maintain 4-way signals</v>
      </c>
      <c r="D19" s="104" t="str">
        <f>IF(B19="","",IF(VLOOKUP(B19,[17]Rates!$B$4:$E$1778,3,FALSE)="","",VLOOKUP(B19,[17]Rates!$B$4:$E$1778,3,FALSE)))</f>
        <v>hr</v>
      </c>
      <c r="E19" s="105"/>
      <c r="F19" s="106" t="s">
        <v>46</v>
      </c>
      <c r="G19" s="132">
        <f>IF(F19="","",IF(D19="%",E19/100*F19,E19*F19))</f>
        <v>0</v>
      </c>
      <c r="H19" s="133"/>
    </row>
    <row r="20" spans="1:8" x14ac:dyDescent="0.25">
      <c r="A20" s="93"/>
      <c r="B20" s="108"/>
      <c r="C20" s="21" t="str">
        <f>IF(B20="","",VLOOKUP(B20,[18]Rates!$B$4:$E$1778,2,FALSE))</f>
        <v/>
      </c>
      <c r="D20" s="109" t="str">
        <f>IF(B20="","",IF(VLOOKUP(B20,[18]Rates!$B$4:$E$1778,3,FALSE)="","",VLOOKUP(B20,[18]Rates!$B$4:$E$1778,3,FALSE)))</f>
        <v/>
      </c>
      <c r="E20" s="110" t="str">
        <f>IF(C20="","",IF(VLOOKUP(B20,[18]Rates!$B$4:$E$1778,4,FALSE)="","",VLOOKUP(B20,[18]Rates!$B$4:$E$1778,4,FALSE)))</f>
        <v/>
      </c>
      <c r="F20" s="111"/>
      <c r="G20" s="112" t="str">
        <f t="shared" ref="G20:G24" si="1">IF(F20="","",IF(D20="%",E20/100*F20,E20*F20))</f>
        <v/>
      </c>
      <c r="H20" s="125"/>
    </row>
    <row r="21" spans="1:8" x14ac:dyDescent="0.25">
      <c r="A21" s="93"/>
      <c r="B21" s="108"/>
      <c r="C21" s="21" t="s">
        <v>166</v>
      </c>
      <c r="D21" s="109" t="s">
        <v>40</v>
      </c>
      <c r="E21" s="110"/>
      <c r="F21" s="111" t="s">
        <v>41</v>
      </c>
      <c r="G21" s="112">
        <f t="shared" si="1"/>
        <v>0</v>
      </c>
      <c r="H21" s="125"/>
    </row>
    <row r="22" spans="1:8" x14ac:dyDescent="0.25">
      <c r="A22" s="93"/>
      <c r="B22" s="108"/>
      <c r="C22" s="21" t="str">
        <f>IF(B22="","",VLOOKUP(B22,[18]Rates!$B$4:$E$1778,2,FALSE))</f>
        <v/>
      </c>
      <c r="D22" s="109" t="str">
        <f>IF(B22="","",IF(VLOOKUP(B22,[18]Rates!$B$4:$E$1778,3,FALSE)="","",VLOOKUP(B22,[18]Rates!$B$4:$E$1778,3,FALSE)))</f>
        <v/>
      </c>
      <c r="E22" s="110" t="str">
        <f>IF(C22="","",IF(VLOOKUP(B22,[18]Rates!$B$4:$E$1778,4,FALSE)="","",VLOOKUP(B22,[18]Rates!$B$4:$E$1778,4,FALSE)))</f>
        <v/>
      </c>
      <c r="F22" s="111"/>
      <c r="G22" s="112" t="str">
        <f t="shared" si="1"/>
        <v/>
      </c>
      <c r="H22" s="125"/>
    </row>
    <row r="23" spans="1:8" ht="31.5" x14ac:dyDescent="0.25">
      <c r="A23" s="93"/>
      <c r="B23" s="108"/>
      <c r="C23" s="143" t="s">
        <v>55</v>
      </c>
      <c r="D23" s="109" t="s">
        <v>124</v>
      </c>
      <c r="E23" s="110"/>
      <c r="F23" s="111"/>
      <c r="G23" s="112" t="str">
        <f t="shared" si="1"/>
        <v/>
      </c>
      <c r="H23" s="125"/>
    </row>
    <row r="24" spans="1:8" ht="15.75" thickBot="1" x14ac:dyDescent="0.3">
      <c r="A24" s="93"/>
      <c r="B24" s="113"/>
      <c r="C24" s="24" t="str">
        <f>IF(B24="","",VLOOKUP(B24,[18]Rates!$B$4:$E$1778,2,FALSE))</f>
        <v/>
      </c>
      <c r="D24" s="121" t="str">
        <f>IF(B24="","",IF(VLOOKUP(B24,[18]Rates!$B$4:$E$1778,3,FALSE)="","",VLOOKUP(B24,[18]Rates!$B$4:$E$1778,3,FALSE)))</f>
        <v/>
      </c>
      <c r="E24" s="122" t="str">
        <f>IF(C24="","",IF(VLOOKUP(B24,[18]Rates!$B$4:$E$1778,4,FALSE)="","",VLOOKUP(B24,[18]Rates!$B$4:$E$1778,4,FALSE)))</f>
        <v/>
      </c>
      <c r="F24" s="123"/>
      <c r="G24" s="124" t="str">
        <f t="shared" si="1"/>
        <v/>
      </c>
      <c r="H24" s="125"/>
    </row>
    <row r="25" spans="1:8" ht="16.5" thickBot="1" x14ac:dyDescent="0.3">
      <c r="A25" s="93"/>
      <c r="B25" s="114"/>
      <c r="C25" s="27"/>
      <c r="D25" s="115"/>
      <c r="E25" s="116"/>
      <c r="F25" s="117" t="s">
        <v>6</v>
      </c>
      <c r="G25" s="118">
        <f>SUM(G10:G24)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G29" sqref="G29"/>
    </sheetView>
  </sheetViews>
  <sheetFormatPr defaultRowHeight="15" x14ac:dyDescent="0.25"/>
  <cols>
    <col min="1" max="1" width="2.140625" style="81" customWidth="1"/>
    <col min="2" max="2" width="20.42578125" style="81" bestFit="1" customWidth="1"/>
    <col min="3" max="3" width="64.28515625" style="81" bestFit="1" customWidth="1"/>
    <col min="4" max="6" width="12.140625" style="81" customWidth="1"/>
    <col min="7" max="7" width="21.5703125" style="119" customWidth="1"/>
    <col min="8" max="8" width="38.42578125" style="81" bestFit="1" customWidth="1"/>
    <col min="9" max="16384" width="9.140625" style="81"/>
  </cols>
  <sheetData>
    <row r="1" spans="1:9" ht="15.75" x14ac:dyDescent="0.25">
      <c r="A1" s="77"/>
      <c r="B1" s="78" t="s">
        <v>9</v>
      </c>
      <c r="C1" s="79"/>
      <c r="D1" s="77"/>
      <c r="E1" s="77"/>
      <c r="F1" s="78" t="s">
        <v>10</v>
      </c>
      <c r="G1" s="80"/>
    </row>
    <row r="2" spans="1:9" x14ac:dyDescent="0.25">
      <c r="A2" s="77"/>
      <c r="B2" s="82"/>
      <c r="C2" s="79"/>
      <c r="D2" s="83"/>
      <c r="E2" s="84"/>
      <c r="F2" s="85"/>
      <c r="G2" s="80"/>
    </row>
    <row r="3" spans="1:9" ht="31.5" x14ac:dyDescent="0.25">
      <c r="A3" s="77"/>
      <c r="B3" s="86" t="s">
        <v>11</v>
      </c>
      <c r="C3" s="128" t="s">
        <v>12</v>
      </c>
      <c r="D3" s="77"/>
      <c r="E3" s="77"/>
      <c r="F3" s="78" t="s">
        <v>13</v>
      </c>
      <c r="G3" s="80"/>
    </row>
    <row r="4" spans="1:9" x14ac:dyDescent="0.25">
      <c r="A4" s="77"/>
      <c r="B4" s="88"/>
      <c r="C4" s="87"/>
      <c r="D4" s="77"/>
      <c r="E4" s="77"/>
      <c r="F4" s="77"/>
      <c r="G4" s="80"/>
    </row>
    <row r="5" spans="1:9" ht="15.75" x14ac:dyDescent="0.25">
      <c r="A5" s="77"/>
      <c r="B5" s="86" t="s">
        <v>14</v>
      </c>
      <c r="C5" s="87" t="s">
        <v>38</v>
      </c>
      <c r="D5" s="77"/>
      <c r="E5" s="77"/>
      <c r="F5" s="78" t="s">
        <v>15</v>
      </c>
      <c r="G5" s="80"/>
    </row>
    <row r="6" spans="1:9" x14ac:dyDescent="0.25">
      <c r="A6" s="77"/>
      <c r="B6" s="88"/>
      <c r="C6" s="87"/>
      <c r="D6" s="89"/>
      <c r="E6" s="89"/>
      <c r="F6" s="90"/>
      <c r="G6" s="91"/>
    </row>
    <row r="7" spans="1:9" ht="15.75" x14ac:dyDescent="0.25">
      <c r="A7" s="77"/>
      <c r="B7" s="86" t="s">
        <v>16</v>
      </c>
      <c r="C7" s="87"/>
      <c r="D7" s="88"/>
      <c r="E7" s="92"/>
      <c r="F7" s="78" t="s">
        <v>17</v>
      </c>
      <c r="G7" s="80"/>
    </row>
    <row r="8" spans="1:9" ht="16.5" thickBot="1" x14ac:dyDescent="0.3">
      <c r="A8" s="93"/>
      <c r="B8" s="94"/>
      <c r="C8" s="33"/>
      <c r="D8" s="95"/>
      <c r="E8" s="92"/>
      <c r="F8" s="92"/>
      <c r="G8" s="96"/>
    </row>
    <row r="9" spans="1:9" ht="16.5" thickBot="1" x14ac:dyDescent="0.3">
      <c r="A9" s="93"/>
      <c r="B9" s="97" t="s">
        <v>0</v>
      </c>
      <c r="C9" s="38" t="s">
        <v>1</v>
      </c>
      <c r="D9" s="98" t="s">
        <v>3</v>
      </c>
      <c r="E9" s="98" t="s">
        <v>4</v>
      </c>
      <c r="F9" s="98" t="s">
        <v>5</v>
      </c>
      <c r="G9" s="99" t="s">
        <v>7</v>
      </c>
      <c r="H9" s="127" t="s">
        <v>130</v>
      </c>
    </row>
    <row r="10" spans="1:9" ht="30.75" x14ac:dyDescent="0.25">
      <c r="A10" s="93"/>
      <c r="B10" s="100" t="s">
        <v>18</v>
      </c>
      <c r="C10" s="54" t="str">
        <f>IF(B10="","",VLOOKUP(B10,[1]Rates!$B$4:$E$1778,2,FALSE))</f>
        <v>White thermoplastic screed with applied glass beads - intermittent line 100mm wide</v>
      </c>
      <c r="D10" s="101" t="str">
        <f>IF(B10="","",IF(VLOOKUP(B10,[1]Rates!$B$4:$E$1778,3,FALSE)="","",VLOOKUP(B10,[1]Rates!$B$4:$E$1778,3,FALSE)))</f>
        <v>m</v>
      </c>
      <c r="E10" s="102"/>
      <c r="F10" s="103" t="s">
        <v>19</v>
      </c>
      <c r="G10" s="132">
        <f t="shared" ref="G10:G24" si="0">IF(F10="","",IF(D10="%",E10/100*F10,E10*F10))</f>
        <v>0</v>
      </c>
      <c r="H10" s="126" t="s">
        <v>125</v>
      </c>
      <c r="I10" s="52"/>
    </row>
    <row r="11" spans="1:9" ht="30.75" x14ac:dyDescent="0.25">
      <c r="A11" s="93"/>
      <c r="B11" s="100" t="s">
        <v>20</v>
      </c>
      <c r="C11" s="58" t="str">
        <f>IF(B11="","",VLOOKUP(B11,[1]Rates!$B$4:$E$1778,2,FALSE))</f>
        <v>White thermoplastic screed with applied glass beads - continuous line 100mm wide</v>
      </c>
      <c r="D11" s="104" t="str">
        <f>IF(B11="","",IF(VLOOKUP(B11,[1]Rates!$B$4:$E$1778,3,FALSE)="","",VLOOKUP(B11,[1]Rates!$B$4:$E$1778,3,FALSE)))</f>
        <v>m</v>
      </c>
      <c r="E11" s="105"/>
      <c r="F11" s="106" t="s">
        <v>21</v>
      </c>
      <c r="G11" s="132">
        <f t="shared" si="0"/>
        <v>0</v>
      </c>
      <c r="H11" s="126" t="s">
        <v>126</v>
      </c>
      <c r="I11" s="52"/>
    </row>
    <row r="12" spans="1:9" ht="30.75" x14ac:dyDescent="0.25">
      <c r="A12" s="93"/>
      <c r="B12" s="100" t="s">
        <v>22</v>
      </c>
      <c r="C12" s="58" t="str">
        <f>IF(B12="","",VLOOKUP(B12,[1]Rates!$B$4:$E$1778,2,FALSE))</f>
        <v>White thermoplastic screed with applied glass beads - intermittent line 200mm wide</v>
      </c>
      <c r="D12" s="104" t="str">
        <f>IF(B12="","",IF(VLOOKUP(B12,[1]Rates!$B$4:$E$1778,3,FALSE)="","",VLOOKUP(B12,[1]Rates!$B$4:$E$1778,3,FALSE)))</f>
        <v>m</v>
      </c>
      <c r="E12" s="105"/>
      <c r="F12" s="106" t="s">
        <v>23</v>
      </c>
      <c r="G12" s="132">
        <f>IF(F12="","",IF(D12="%",E12/100*F12,E12*F12))</f>
        <v>0</v>
      </c>
      <c r="H12" s="126" t="s">
        <v>127</v>
      </c>
      <c r="I12" s="52"/>
    </row>
    <row r="13" spans="1:9" ht="30.75" x14ac:dyDescent="0.25">
      <c r="A13" s="93"/>
      <c r="B13" s="100" t="s">
        <v>24</v>
      </c>
      <c r="C13" s="58" t="str">
        <f>IF(B13="","",VLOOKUP(B13,[1]Rates!$B$4:$E$1778,2,FALSE))</f>
        <v>White thermoplastic screed with applied glass beads - continuous line 200mm wide</v>
      </c>
      <c r="D13" s="104" t="str">
        <f>IF(B13="","",IF(VLOOKUP(B13,[1]Rates!$B$4:$E$1778,3,FALSE)="","",VLOOKUP(B13,[1]Rates!$B$4:$E$1778,3,FALSE)))</f>
        <v>m</v>
      </c>
      <c r="E13" s="105"/>
      <c r="F13" s="106" t="s">
        <v>25</v>
      </c>
      <c r="G13" s="132">
        <f>IF(F13="","",IF(D13="%",E13/100*F13,E13*F13))</f>
        <v>0</v>
      </c>
      <c r="H13" s="126"/>
      <c r="I13" s="52"/>
    </row>
    <row r="14" spans="1:9" ht="15.75" x14ac:dyDescent="0.25">
      <c r="A14" s="93"/>
      <c r="B14" s="100" t="s">
        <v>26</v>
      </c>
      <c r="C14" s="58" t="str">
        <f>IF(B14="","",VLOOKUP(B14,[1]Rates!$B$4:$E$1778,2,FALSE))</f>
        <v>Aluminium Pedestrian Crossing road stud</v>
      </c>
      <c r="D14" s="104" t="str">
        <f>IF(B14="","",IF(VLOOKUP(B14,[1]Rates!$B$4:$E$1778,3,FALSE)="","",VLOOKUP(B14,[1]Rates!$B$4:$E$1778,3,FALSE)))</f>
        <v>no</v>
      </c>
      <c r="E14" s="105"/>
      <c r="F14" s="106" t="s">
        <v>27</v>
      </c>
      <c r="G14" s="132">
        <f t="shared" si="0"/>
        <v>0</v>
      </c>
      <c r="H14" s="126"/>
      <c r="I14" s="52"/>
    </row>
    <row r="15" spans="1:9" ht="15.75" x14ac:dyDescent="0.25">
      <c r="A15" s="93"/>
      <c r="B15" s="100" t="s">
        <v>28</v>
      </c>
      <c r="C15" s="58" t="str">
        <f>IF(B15="","",VLOOKUP(B15,[1]Rates!$B$4:$E$1778,2,FALSE))</f>
        <v>White thermoplastic screeded triangle - 3750 long</v>
      </c>
      <c r="D15" s="104" t="str">
        <f>IF(B15="","",IF(VLOOKUP(B15,[1]Rates!$B$4:$E$1778,3,FALSE)="","",VLOOKUP(B15,[1]Rates!$B$4:$E$1778,3,FALSE)))</f>
        <v>no</v>
      </c>
      <c r="E15" s="105"/>
      <c r="F15" s="106" t="s">
        <v>29</v>
      </c>
      <c r="G15" s="132">
        <f t="shared" si="0"/>
        <v>0</v>
      </c>
      <c r="H15" s="126"/>
      <c r="I15" s="52"/>
    </row>
    <row r="16" spans="1:9" ht="30.75" x14ac:dyDescent="0.25">
      <c r="A16" s="93"/>
      <c r="B16" s="100" t="s">
        <v>30</v>
      </c>
      <c r="C16" s="58" t="str">
        <f>IF(B16="","",VLOOKUP(B16,[1]Rates!$B$4:$E$1778,2,FALSE))</f>
        <v>White thermoplastic screed with applied glass beads - solid area</v>
      </c>
      <c r="D16" s="104" t="str">
        <f>IF(B16="","",IF(VLOOKUP(B16,[1]Rates!$B$4:$E$1778,3,FALSE)="","",VLOOKUP(B16,[1]Rates!$B$4:$E$1778,3,FALSE)))</f>
        <v>m²</v>
      </c>
      <c r="E16" s="105"/>
      <c r="F16" s="106" t="s">
        <v>116</v>
      </c>
      <c r="G16" s="132">
        <f t="shared" si="0"/>
        <v>0</v>
      </c>
      <c r="H16" s="126"/>
      <c r="I16" s="52"/>
    </row>
    <row r="17" spans="1:9" ht="30.75" x14ac:dyDescent="0.25">
      <c r="A17" s="93"/>
      <c r="B17" s="100" t="s">
        <v>31</v>
      </c>
      <c r="C17" s="120" t="s">
        <v>117</v>
      </c>
      <c r="D17" s="104" t="str">
        <f>IF(B17="","",IF(VLOOKUP(B17,[1]Rates!$B$4:$E$1778,3,FALSE)="","",VLOOKUP(B17,[1]Rates!$B$4:$E$1778,3,FALSE)))</f>
        <v>m</v>
      </c>
      <c r="E17" s="105"/>
      <c r="F17" s="106" t="s">
        <v>32</v>
      </c>
      <c r="G17" s="132">
        <f t="shared" si="0"/>
        <v>0</v>
      </c>
      <c r="H17" s="126" t="s">
        <v>128</v>
      </c>
      <c r="I17" s="52"/>
    </row>
    <row r="18" spans="1:9" ht="30.75" x14ac:dyDescent="0.25">
      <c r="A18" s="93"/>
      <c r="B18" s="100" t="s">
        <v>33</v>
      </c>
      <c r="C18" s="58" t="str">
        <f>IF(B18="","",VLOOKUP(B18,[1]Rates!$B$4:$E$1778,2,FALSE))</f>
        <v>White thermoplastic screed with applied glass beads - intermittent line 50mm wide</v>
      </c>
      <c r="D18" s="104" t="str">
        <f>IF(B18="","",IF(VLOOKUP(B18,[1]Rates!$B$4:$E$1778,3,FALSE)="","",VLOOKUP(B18,[1]Rates!$B$4:$E$1778,3,FALSE)))</f>
        <v>m</v>
      </c>
      <c r="E18" s="105"/>
      <c r="F18" s="106" t="s">
        <v>34</v>
      </c>
      <c r="G18" s="132">
        <f t="shared" si="0"/>
        <v>0</v>
      </c>
      <c r="H18" s="126" t="s">
        <v>129</v>
      </c>
      <c r="I18" s="52"/>
    </row>
    <row r="19" spans="1:9" ht="30" x14ac:dyDescent="0.2">
      <c r="A19" s="93"/>
      <c r="B19" s="100" t="s">
        <v>47</v>
      </c>
      <c r="C19" s="120" t="s">
        <v>118</v>
      </c>
      <c r="D19" s="104" t="str">
        <f>IF(B19="","",IF(VLOOKUP(B19,[1]Rates!$B$4:$E$1778,3,FALSE)="","",VLOOKUP(B19,[1]Rates!$B$4:$E$1778,3,FALSE)))</f>
        <v>no</v>
      </c>
      <c r="E19" s="105"/>
      <c r="F19" s="106" t="s">
        <v>67</v>
      </c>
      <c r="G19" s="132">
        <f>IF(F19="","",IF(D19="%",E19/100*F19,E19*F19))</f>
        <v>0</v>
      </c>
      <c r="H19" s="125"/>
    </row>
    <row r="20" spans="1:9" ht="30" x14ac:dyDescent="0.2">
      <c r="A20" s="93"/>
      <c r="B20" s="100" t="s">
        <v>119</v>
      </c>
      <c r="C20" s="58" t="str">
        <f>IF(B20="","",VLOOKUP(B20,[1]Rates!$B$4:$E$1778,2,FALSE))</f>
        <v>White thermoplastic screeded letters or numerals - 350mm long</v>
      </c>
      <c r="D20" s="104" t="str">
        <f>IF(B20="","",IF(VLOOKUP(B20,[1]Rates!$B$4:$E$1778,3,FALSE)="","",VLOOKUP(B20,[1]Rates!$B$4:$E$1778,3,FALSE)))</f>
        <v>no</v>
      </c>
      <c r="E20" s="105"/>
      <c r="F20" s="106" t="s">
        <v>88</v>
      </c>
      <c r="G20" s="132">
        <f>IF(F20="","",IF(D20="%",E20/100*F20,E20*F20))</f>
        <v>0</v>
      </c>
      <c r="H20" s="125"/>
    </row>
    <row r="21" spans="1:9" ht="30" x14ac:dyDescent="0.2">
      <c r="A21" s="93"/>
      <c r="B21" s="100" t="s">
        <v>18</v>
      </c>
      <c r="C21" s="120" t="s">
        <v>120</v>
      </c>
      <c r="D21" s="104" t="str">
        <f>IF(B21="","",IF(VLOOKUP(B21,[1]Rates!$B$4:$E$1778,3,FALSE)="","",VLOOKUP(B21,[1]Rates!$B$4:$E$1778,3,FALSE)))</f>
        <v>m</v>
      </c>
      <c r="E21" s="105"/>
      <c r="F21" s="106" t="s">
        <v>121</v>
      </c>
      <c r="G21" s="132">
        <f>IF(F21="","",IF(D21="%",E21/100*F21,E21*F21))</f>
        <v>0</v>
      </c>
      <c r="H21" s="125"/>
    </row>
    <row r="22" spans="1:9" ht="30" x14ac:dyDescent="0.2">
      <c r="A22" s="93"/>
      <c r="B22" s="100" t="s">
        <v>24</v>
      </c>
      <c r="C22" s="107" t="s">
        <v>122</v>
      </c>
      <c r="D22" s="104" t="str">
        <f>IF(B22="","",IF(VLOOKUP(B22,[1]Rates!$B$4:$E$1778,3,FALSE)="","",VLOOKUP(B22,[1]Rates!$B$4:$E$1778,3,FALSE)))</f>
        <v>m</v>
      </c>
      <c r="E22" s="105"/>
      <c r="F22" s="106" t="s">
        <v>123</v>
      </c>
      <c r="G22" s="132">
        <f>IF(F22="","",IF(D22="%",E22/100*F22,E22*F22))</f>
        <v>0</v>
      </c>
      <c r="H22" s="125"/>
    </row>
    <row r="23" spans="1:9" ht="30" x14ac:dyDescent="0.2">
      <c r="A23" s="93"/>
      <c r="B23" s="100" t="s">
        <v>35</v>
      </c>
      <c r="C23" s="58" t="str">
        <f>IF(B23="","",VLOOKUP(B23,[1]Rates!$B$4:$E$1778,2,FALSE))</f>
        <v>Establish and remove 4-way signals on 2 lane single carriageway</v>
      </c>
      <c r="D23" s="104" t="str">
        <f>IF(B23="","",IF(VLOOKUP(B23,[1]Rates!$B$4:$E$1778,3,FALSE)="","",VLOOKUP(B23,[1]Rates!$B$4:$E$1778,3,FALSE)))</f>
        <v>no</v>
      </c>
      <c r="E23" s="105"/>
      <c r="F23" s="106" t="s">
        <v>36</v>
      </c>
      <c r="G23" s="132">
        <f t="shared" si="0"/>
        <v>0</v>
      </c>
      <c r="H23" s="125"/>
    </row>
    <row r="24" spans="1:9" x14ac:dyDescent="0.2">
      <c r="A24" s="93"/>
      <c r="B24" s="100" t="s">
        <v>37</v>
      </c>
      <c r="C24" s="58" t="str">
        <f>IF(B24="","",VLOOKUP(B24,[1]Rates!$B$4:$E$1778,2,FALSE))</f>
        <v>Maintain 4-way signals</v>
      </c>
      <c r="D24" s="104" t="str">
        <f>IF(B24="","",IF(VLOOKUP(B24,[1]Rates!$B$4:$E$1778,3,FALSE)="","",VLOOKUP(B24,[1]Rates!$B$4:$E$1778,3,FALSE)))</f>
        <v>hr</v>
      </c>
      <c r="E24" s="105"/>
      <c r="F24" s="106" t="s">
        <v>29</v>
      </c>
      <c r="G24" s="132">
        <f t="shared" si="0"/>
        <v>0</v>
      </c>
      <c r="H24" s="125"/>
    </row>
    <row r="25" spans="1:9" x14ac:dyDescent="0.25">
      <c r="A25" s="93"/>
      <c r="B25" s="108"/>
      <c r="C25" s="21" t="str">
        <f>IF(B25="","",VLOOKUP(B25,[2]Rates!$B$4:$E$1778,2,FALSE))</f>
        <v/>
      </c>
      <c r="D25" s="109" t="str">
        <f>IF(B25="","",IF(VLOOKUP(B25,[2]Rates!$B$4:$E$1778,3,FALSE)="","",VLOOKUP(B25,[2]Rates!$B$4:$E$1778,3,FALSE)))</f>
        <v/>
      </c>
      <c r="E25" s="110" t="str">
        <f>IF(C25="","",IF(VLOOKUP(B25,[2]Rates!$B$4:$E$1778,4,FALSE)="","",VLOOKUP(B25,[2]Rates!$B$4:$E$1778,4,FALSE)))</f>
        <v/>
      </c>
      <c r="F25" s="111"/>
      <c r="G25" s="112" t="str">
        <f t="shared" ref="G25" si="1">IF(F25="","",IF(D25="%",E25/100*F25,E25*F25))</f>
        <v/>
      </c>
      <c r="H25" s="125"/>
    </row>
    <row r="26" spans="1:9" x14ac:dyDescent="0.25">
      <c r="A26" s="93"/>
      <c r="B26" s="108"/>
      <c r="C26" s="21" t="s">
        <v>166</v>
      </c>
      <c r="D26" s="109" t="s">
        <v>40</v>
      </c>
      <c r="E26" s="110"/>
      <c r="F26" s="111" t="s">
        <v>41</v>
      </c>
      <c r="G26" s="112">
        <f t="shared" ref="G26:G28" si="2">IF(F26="","",IF(D26="%",E26/100*F26,E26*F26))</f>
        <v>0</v>
      </c>
      <c r="H26" s="125"/>
    </row>
    <row r="27" spans="1:9" x14ac:dyDescent="0.25">
      <c r="A27" s="93"/>
      <c r="B27" s="108"/>
      <c r="C27" s="21" t="str">
        <f>IF(B27="","",VLOOKUP(B27,[2]Rates!$B$4:$E$1778,2,FALSE))</f>
        <v/>
      </c>
      <c r="D27" s="109" t="str">
        <f>IF(B27="","",IF(VLOOKUP(B27,[2]Rates!$B$4:$E$1778,3,FALSE)="","",VLOOKUP(B27,[2]Rates!$B$4:$E$1778,3,FALSE)))</f>
        <v/>
      </c>
      <c r="E27" s="110" t="str">
        <f>IF(C27="","",IF(VLOOKUP(B27,[2]Rates!$B$4:$E$1778,4,FALSE)="","",VLOOKUP(B27,[2]Rates!$B$4:$E$1778,4,FALSE)))</f>
        <v/>
      </c>
      <c r="F27" s="111"/>
      <c r="G27" s="112" t="str">
        <f t="shared" si="2"/>
        <v/>
      </c>
      <c r="H27" s="125"/>
    </row>
    <row r="28" spans="1:9" ht="16.5" thickBot="1" x14ac:dyDescent="0.3">
      <c r="A28" s="93"/>
      <c r="B28" s="113"/>
      <c r="C28" s="144" t="s">
        <v>55</v>
      </c>
      <c r="D28" s="121" t="s">
        <v>124</v>
      </c>
      <c r="E28" s="122"/>
      <c r="F28" s="123"/>
      <c r="G28" s="124" t="str">
        <f t="shared" si="2"/>
        <v/>
      </c>
      <c r="H28" s="125"/>
    </row>
    <row r="29" spans="1:9" ht="16.5" thickBot="1" x14ac:dyDescent="0.3">
      <c r="A29" s="93"/>
      <c r="B29" s="114"/>
      <c r="C29" s="27"/>
      <c r="D29" s="115"/>
      <c r="E29" s="116"/>
      <c r="F29" s="117" t="s">
        <v>6</v>
      </c>
      <c r="G29" s="118">
        <f>SUM(G10:G28)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9" workbookViewId="0">
      <selection activeCell="D38" sqref="D38"/>
    </sheetView>
  </sheetViews>
  <sheetFormatPr defaultRowHeight="15" x14ac:dyDescent="0.25"/>
  <cols>
    <col min="1" max="1" width="4" style="81" customWidth="1"/>
    <col min="2" max="2" width="18.85546875" style="81" bestFit="1" customWidth="1"/>
    <col min="3" max="3" width="61" style="81" bestFit="1" customWidth="1"/>
    <col min="4" max="6" width="11" style="81" customWidth="1"/>
    <col min="7" max="7" width="15.42578125" style="119" customWidth="1"/>
    <col min="8" max="16384" width="9.140625" style="81"/>
  </cols>
  <sheetData>
    <row r="1" spans="1:7" ht="15.75" x14ac:dyDescent="0.25">
      <c r="A1" s="77"/>
      <c r="B1" s="78" t="s">
        <v>9</v>
      </c>
      <c r="C1" s="79"/>
      <c r="D1" s="77"/>
      <c r="E1" s="77"/>
      <c r="F1" s="78" t="s">
        <v>10</v>
      </c>
      <c r="G1" s="80"/>
    </row>
    <row r="2" spans="1:7" x14ac:dyDescent="0.25">
      <c r="A2" s="77"/>
      <c r="B2" s="82"/>
      <c r="C2" s="79"/>
      <c r="D2" s="83"/>
      <c r="E2" s="84"/>
      <c r="F2" s="85"/>
      <c r="G2" s="80"/>
    </row>
    <row r="3" spans="1:7" ht="31.5" x14ac:dyDescent="0.25">
      <c r="A3" s="77"/>
      <c r="B3" s="86" t="s">
        <v>11</v>
      </c>
      <c r="C3" s="128" t="s">
        <v>42</v>
      </c>
      <c r="D3" s="77"/>
      <c r="E3" s="77"/>
      <c r="F3" s="78" t="s">
        <v>13</v>
      </c>
      <c r="G3" s="80"/>
    </row>
    <row r="4" spans="1:7" x14ac:dyDescent="0.25">
      <c r="A4" s="77"/>
      <c r="B4" s="88"/>
      <c r="C4" s="87"/>
      <c r="D4" s="77"/>
      <c r="E4" s="77"/>
      <c r="F4" s="77"/>
      <c r="G4" s="80"/>
    </row>
    <row r="5" spans="1:7" ht="15.75" x14ac:dyDescent="0.25">
      <c r="A5" s="77"/>
      <c r="B5" s="86" t="s">
        <v>14</v>
      </c>
      <c r="C5" s="87" t="s">
        <v>38</v>
      </c>
      <c r="D5" s="77"/>
      <c r="E5" s="77"/>
      <c r="F5" s="78" t="s">
        <v>15</v>
      </c>
      <c r="G5" s="80"/>
    </row>
    <row r="6" spans="1:7" x14ac:dyDescent="0.25">
      <c r="A6" s="77"/>
      <c r="B6" s="88"/>
      <c r="C6" s="87"/>
      <c r="D6" s="89"/>
      <c r="E6" s="89"/>
      <c r="F6" s="90"/>
      <c r="G6" s="91"/>
    </row>
    <row r="7" spans="1:7" ht="31.5" x14ac:dyDescent="0.25">
      <c r="A7" s="77"/>
      <c r="B7" s="86" t="s">
        <v>16</v>
      </c>
      <c r="C7" s="87"/>
      <c r="D7" s="88"/>
      <c r="E7" s="92"/>
      <c r="F7" s="78" t="s">
        <v>17</v>
      </c>
      <c r="G7" s="80"/>
    </row>
    <row r="8" spans="1:7" ht="16.5" thickBot="1" x14ac:dyDescent="0.3">
      <c r="A8" s="93"/>
      <c r="B8" s="94"/>
      <c r="C8" s="33"/>
      <c r="D8" s="95"/>
      <c r="E8" s="92"/>
      <c r="F8" s="92"/>
      <c r="G8" s="96"/>
    </row>
    <row r="9" spans="1:7" ht="16.5" thickBot="1" x14ac:dyDescent="0.3">
      <c r="A9" s="93"/>
      <c r="B9" s="97" t="s">
        <v>0</v>
      </c>
      <c r="C9" s="38" t="s">
        <v>1</v>
      </c>
      <c r="D9" s="98" t="s">
        <v>3</v>
      </c>
      <c r="E9" s="98" t="s">
        <v>4</v>
      </c>
      <c r="F9" s="98" t="s">
        <v>5</v>
      </c>
      <c r="G9" s="99" t="s">
        <v>7</v>
      </c>
    </row>
    <row r="10" spans="1:7" ht="30" x14ac:dyDescent="0.2">
      <c r="A10" s="93"/>
      <c r="B10" s="100" t="s">
        <v>18</v>
      </c>
      <c r="C10" s="54" t="str">
        <f>IF(B10="","",VLOOKUP(B10,[3]Rates!$B$4:$E$1778,2,FALSE))</f>
        <v>White thermoplastic screed with applied glass beads - intermittent line 100mm wide</v>
      </c>
      <c r="D10" s="101" t="str">
        <f>IF(B10="","",IF(VLOOKUP(B10,[3]Rates!$B$4:$E$1778,3,FALSE)="","",VLOOKUP(B10,[3]Rates!$B$4:$E$1778,3,FALSE)))</f>
        <v>m</v>
      </c>
      <c r="E10" s="102"/>
      <c r="F10" s="103" t="s">
        <v>99</v>
      </c>
      <c r="G10" s="132">
        <f t="shared" ref="G10:G18" si="0">IF(F10="","",IF(D10="%",E10/100*F10,E10*F10))</f>
        <v>0</v>
      </c>
    </row>
    <row r="11" spans="1:7" x14ac:dyDescent="0.2">
      <c r="A11" s="93"/>
      <c r="B11" s="100" t="s">
        <v>43</v>
      </c>
      <c r="C11" s="54" t="str">
        <f>IF(B11="","",VLOOKUP(B11,[3]Rates!$B$4:$E$1778,2,FALSE))</f>
        <v>White thermoplastic screeded arrow - 4m long</v>
      </c>
      <c r="D11" s="101" t="str">
        <f>IF(B11="","",IF(VLOOKUP(B11,[3]Rates!$B$4:$E$1778,3,FALSE)="","",VLOOKUP(B11,[3]Rates!$B$4:$E$1778,3,FALSE)))</f>
        <v>no</v>
      </c>
      <c r="E11" s="102"/>
      <c r="F11" s="103" t="s">
        <v>44</v>
      </c>
      <c r="G11" s="132">
        <f t="shared" si="0"/>
        <v>0</v>
      </c>
    </row>
    <row r="12" spans="1:7" x14ac:dyDescent="0.2">
      <c r="A12" s="93"/>
      <c r="B12" s="100" t="s">
        <v>45</v>
      </c>
      <c r="C12" s="58" t="str">
        <f>IF(B12="","",VLOOKUP(B12,[3]Rates!$B$4:$E$1778,2,FALSE))</f>
        <v>White thermoplastic screeded arrow - 6m long</v>
      </c>
      <c r="D12" s="104" t="str">
        <f>IF(B12="","",IF(VLOOKUP(B12,[3]Rates!$B$4:$E$1778,3,FALSE)="","",VLOOKUP(B12,[3]Rates!$B$4:$E$1778,3,FALSE)))</f>
        <v>no</v>
      </c>
      <c r="E12" s="105"/>
      <c r="F12" s="106" t="s">
        <v>46</v>
      </c>
      <c r="G12" s="132">
        <f t="shared" si="0"/>
        <v>0</v>
      </c>
    </row>
    <row r="13" spans="1:7" ht="30" x14ac:dyDescent="0.2">
      <c r="A13" s="93"/>
      <c r="B13" s="100" t="s">
        <v>47</v>
      </c>
      <c r="C13" s="58" t="str">
        <f>IF(B13="","",VLOOKUP(B13,[3]Rates!$B$4:$E$1778,2,FALSE))</f>
        <v>White thermoplastic screeded letters or numerals - 1600mm long</v>
      </c>
      <c r="D13" s="104" t="str">
        <f>IF(B13="","",IF(VLOOKUP(B13,[3]Rates!$B$4:$E$1778,3,FALSE)="","",VLOOKUP(B13,[3]Rates!$B$4:$E$1778,3,FALSE)))</f>
        <v>no</v>
      </c>
      <c r="E13" s="105"/>
      <c r="F13" s="106" t="s">
        <v>48</v>
      </c>
      <c r="G13" s="132">
        <f t="shared" si="0"/>
        <v>0</v>
      </c>
    </row>
    <row r="14" spans="1:7" ht="30" x14ac:dyDescent="0.2">
      <c r="A14" s="93"/>
      <c r="B14" s="100" t="s">
        <v>18</v>
      </c>
      <c r="C14" s="58" t="str">
        <f>IF(B14="","",VLOOKUP(B14,[3]Rates!$B$4:$E$1778,2,FALSE))</f>
        <v>White thermoplastic screed with applied glass beads - intermittent line 100mm wide</v>
      </c>
      <c r="D14" s="104" t="str">
        <f>IF(B14="","",IF(VLOOKUP(B14,[3]Rates!$B$4:$E$1778,3,FALSE)="","",VLOOKUP(B14,[3]Rates!$B$4:$E$1778,3,FALSE)))</f>
        <v>m</v>
      </c>
      <c r="E14" s="105"/>
      <c r="F14" s="106" t="s">
        <v>131</v>
      </c>
      <c r="G14" s="132">
        <f t="shared" si="0"/>
        <v>0</v>
      </c>
    </row>
    <row r="15" spans="1:7" ht="30" x14ac:dyDescent="0.2">
      <c r="A15" s="93"/>
      <c r="B15" s="100" t="s">
        <v>22</v>
      </c>
      <c r="C15" s="58" t="str">
        <f>IF(B15="","",VLOOKUP(B15,[3]Rates!$B$4:$E$1778,2,FALSE))</f>
        <v>White thermoplastic screed with applied glass beads - intermittent line 200mm wide</v>
      </c>
      <c r="D15" s="104" t="str">
        <f>IF(B15="","",IF(VLOOKUP(B15,[3]Rates!$B$4:$E$1778,3,FALSE)="","",VLOOKUP(B15,[3]Rates!$B$4:$E$1778,3,FALSE)))</f>
        <v>m</v>
      </c>
      <c r="E15" s="105"/>
      <c r="F15" s="106" t="s">
        <v>49</v>
      </c>
      <c r="G15" s="132">
        <f t="shared" si="0"/>
        <v>0</v>
      </c>
    </row>
    <row r="16" spans="1:7" ht="30" x14ac:dyDescent="0.2">
      <c r="A16" s="93"/>
      <c r="B16" s="100" t="s">
        <v>50</v>
      </c>
      <c r="C16" s="58" t="str">
        <f>IF(B16="","",VLOOKUP(B16,[3]Rates!$B$4:$E$1778,2,FALSE))</f>
        <v>White thermoplastic screed with applied glass beads - continuous line 300mm wide</v>
      </c>
      <c r="D16" s="104" t="str">
        <f>IF(B16="","",IF(VLOOKUP(B16,[3]Rates!$B$4:$E$1778,3,FALSE)="","",VLOOKUP(B16,[3]Rates!$B$4:$E$1778,3,FALSE)))</f>
        <v>m</v>
      </c>
      <c r="E16" s="105"/>
      <c r="F16" s="106" t="s">
        <v>51</v>
      </c>
      <c r="G16" s="132">
        <f t="shared" si="0"/>
        <v>0</v>
      </c>
    </row>
    <row r="17" spans="1:7" ht="30" x14ac:dyDescent="0.2">
      <c r="A17" s="93"/>
      <c r="B17" s="100" t="s">
        <v>52</v>
      </c>
      <c r="C17" s="58" t="str">
        <f>IF(B17="","",VLOOKUP(B17,[3]Rates!$B$4:$E$1778,2,FALSE))</f>
        <v>Lane Closures - Lane 1 or lane 2 of a two lane dual carriageway road up to an initial length of 1,000m</v>
      </c>
      <c r="D17" s="104" t="str">
        <f>IF(B17="","",IF(VLOOKUP(B17,[3]Rates!$B$4:$E$1778,3,FALSE)="","",VLOOKUP(B17,[3]Rates!$B$4:$E$1778,3,FALSE)))</f>
        <v>no</v>
      </c>
      <c r="E17" s="105"/>
      <c r="F17" s="106" t="s">
        <v>46</v>
      </c>
      <c r="G17" s="132">
        <f t="shared" si="0"/>
        <v>0</v>
      </c>
    </row>
    <row r="18" spans="1:7" ht="30" x14ac:dyDescent="0.2">
      <c r="A18" s="93"/>
      <c r="B18" s="100" t="s">
        <v>53</v>
      </c>
      <c r="C18" s="58" t="str">
        <f>IF(B18="","",VLOOKUP(B18,[3]Rates!$B$4:$E$1778,2,FALSE))</f>
        <v>Maintain Closure - Lane 1 or lane 2 of a two lane dual carriageway road up to an initial length of 1,000m</v>
      </c>
      <c r="D18" s="104" t="str">
        <f>IF(B18="","",IF(VLOOKUP(B18,[3]Rates!$B$4:$E$1778,3,FALSE)="","",VLOOKUP(B18,[3]Rates!$B$4:$E$1778,3,FALSE)))</f>
        <v>hr</v>
      </c>
      <c r="E18" s="105"/>
      <c r="F18" s="106" t="s">
        <v>54</v>
      </c>
      <c r="G18" s="132">
        <f t="shared" si="0"/>
        <v>0</v>
      </c>
    </row>
    <row r="19" spans="1:7" x14ac:dyDescent="0.25">
      <c r="A19" s="93"/>
      <c r="B19" s="108"/>
      <c r="C19" s="44"/>
      <c r="D19" s="129"/>
      <c r="E19" s="130"/>
      <c r="F19" s="111"/>
      <c r="G19" s="112"/>
    </row>
    <row r="20" spans="1:7" x14ac:dyDescent="0.25">
      <c r="A20" s="93"/>
      <c r="B20" s="108"/>
      <c r="C20" s="21" t="s">
        <v>166</v>
      </c>
      <c r="D20" s="109" t="s">
        <v>40</v>
      </c>
      <c r="E20" s="110"/>
      <c r="F20" s="111" t="s">
        <v>41</v>
      </c>
      <c r="G20" s="112"/>
    </row>
    <row r="21" spans="1:7" x14ac:dyDescent="0.25">
      <c r="A21" s="93"/>
      <c r="B21" s="108"/>
      <c r="C21" s="21" t="str">
        <f>IF(B21="","",VLOOKUP(B21,[4]Rates!$B$4:$E$1778,2,FALSE))</f>
        <v/>
      </c>
      <c r="D21" s="109" t="str">
        <f>IF(B21="","",IF(VLOOKUP(B21,[4]Rates!$B$4:$E$1778,3,FALSE)="","",VLOOKUP(B21,[4]Rates!$B$4:$E$1778,3,FALSE)))</f>
        <v/>
      </c>
      <c r="E21" s="110" t="str">
        <f>IF(C21="","",IF(VLOOKUP(B21,[4]Rates!$B$4:$E$1778,4,FALSE)="","",VLOOKUP(B21,[4]Rates!$B$4:$E$1778,4,FALSE)))</f>
        <v/>
      </c>
      <c r="F21" s="111"/>
      <c r="G21" s="112" t="str">
        <f>IF(F21="","",IF(D21="%",E21/100*F21,E21*F21))</f>
        <v/>
      </c>
    </row>
    <row r="22" spans="1:7" ht="31.5" x14ac:dyDescent="0.25">
      <c r="A22" s="93"/>
      <c r="B22" s="108"/>
      <c r="C22" s="143" t="s">
        <v>39</v>
      </c>
      <c r="D22" s="109" t="s">
        <v>124</v>
      </c>
      <c r="E22" s="110"/>
      <c r="F22" s="111"/>
      <c r="G22" s="112" t="str">
        <f>IF(F22="","",IF(D22="%",E22/100*F22,E22*F22))</f>
        <v/>
      </c>
    </row>
    <row r="23" spans="1:7" ht="15.75" thickBot="1" x14ac:dyDescent="0.3">
      <c r="A23" s="93"/>
      <c r="B23" s="113"/>
      <c r="C23" s="24" t="str">
        <f>IF(B23="","",VLOOKUP(B23,[4]Rates!$B$4:$E$1778,2,FALSE))</f>
        <v/>
      </c>
      <c r="D23" s="121" t="str">
        <f>IF(B23="","",IF(VLOOKUP(B23,[4]Rates!$B$4:$E$1778,3,FALSE)="","",VLOOKUP(B23,[4]Rates!$B$4:$E$1778,3,FALSE)))</f>
        <v/>
      </c>
      <c r="E23" s="122" t="str">
        <f>IF(C23="","",IF(VLOOKUP(B23,[4]Rates!$B$4:$E$1778,4,FALSE)="","",VLOOKUP(B23,[4]Rates!$B$4:$E$1778,4,FALSE)))</f>
        <v/>
      </c>
      <c r="F23" s="123"/>
      <c r="G23" s="124" t="str">
        <f t="shared" ref="G23" si="1">IF(F23="","",IF(D23="%",E23/100*F23,E23*F23))</f>
        <v/>
      </c>
    </row>
    <row r="24" spans="1:7" ht="16.5" thickBot="1" x14ac:dyDescent="0.3">
      <c r="A24" s="93"/>
      <c r="B24" s="114"/>
      <c r="C24" s="27"/>
      <c r="D24" s="115"/>
      <c r="E24" s="116"/>
      <c r="F24" s="117" t="s">
        <v>6</v>
      </c>
      <c r="G24" s="118">
        <f>SUM(G10:G23)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3" workbookViewId="0">
      <selection activeCell="G26" sqref="G26"/>
    </sheetView>
  </sheetViews>
  <sheetFormatPr defaultRowHeight="15" x14ac:dyDescent="0.25"/>
  <cols>
    <col min="1" max="1" width="3.140625" style="81" customWidth="1"/>
    <col min="2" max="2" width="18.85546875" style="81" bestFit="1" customWidth="1"/>
    <col min="3" max="3" width="45.42578125" style="81" bestFit="1" customWidth="1"/>
    <col min="4" max="6" width="12" style="81" customWidth="1"/>
    <col min="7" max="7" width="20.5703125" style="119" customWidth="1"/>
    <col min="8" max="8" width="41.85546875" style="81" bestFit="1" customWidth="1"/>
    <col min="9" max="16384" width="9.140625" style="81"/>
  </cols>
  <sheetData>
    <row r="1" spans="1:8" ht="15.75" x14ac:dyDescent="0.25">
      <c r="A1" s="77"/>
      <c r="B1" s="78" t="s">
        <v>9</v>
      </c>
      <c r="C1" s="79"/>
      <c r="D1" s="77"/>
      <c r="E1" s="77"/>
      <c r="F1" s="78" t="s">
        <v>10</v>
      </c>
      <c r="G1" s="80"/>
    </row>
    <row r="2" spans="1:8" x14ac:dyDescent="0.25">
      <c r="A2" s="77"/>
      <c r="B2" s="82"/>
      <c r="C2" s="79"/>
      <c r="D2" s="83"/>
      <c r="E2" s="84"/>
      <c r="F2" s="85"/>
      <c r="G2" s="80"/>
    </row>
    <row r="3" spans="1:8" ht="31.5" x14ac:dyDescent="0.25">
      <c r="A3" s="77"/>
      <c r="B3" s="86" t="s">
        <v>11</v>
      </c>
      <c r="C3" s="128" t="s">
        <v>58</v>
      </c>
      <c r="D3" s="77"/>
      <c r="E3" s="77"/>
      <c r="F3" s="78" t="s">
        <v>13</v>
      </c>
      <c r="G3" s="80"/>
    </row>
    <row r="4" spans="1:8" x14ac:dyDescent="0.25">
      <c r="A4" s="77"/>
      <c r="B4" s="88"/>
      <c r="C4" s="87"/>
      <c r="D4" s="77"/>
      <c r="E4" s="77"/>
      <c r="F4" s="77"/>
      <c r="G4" s="80"/>
    </row>
    <row r="5" spans="1:8" ht="15.75" x14ac:dyDescent="0.25">
      <c r="A5" s="77"/>
      <c r="B5" s="86" t="s">
        <v>14</v>
      </c>
      <c r="C5" s="87" t="s">
        <v>38</v>
      </c>
      <c r="D5" s="77"/>
      <c r="E5" s="77"/>
      <c r="F5" s="78" t="s">
        <v>15</v>
      </c>
      <c r="G5" s="80"/>
    </row>
    <row r="6" spans="1:8" x14ac:dyDescent="0.25">
      <c r="A6" s="77"/>
      <c r="B6" s="88"/>
      <c r="C6" s="87"/>
      <c r="D6" s="89"/>
      <c r="E6" s="89"/>
      <c r="F6" s="90"/>
      <c r="G6" s="91"/>
    </row>
    <row r="7" spans="1:8" ht="15.75" x14ac:dyDescent="0.25">
      <c r="A7" s="77"/>
      <c r="B7" s="86" t="s">
        <v>16</v>
      </c>
      <c r="C7" s="87"/>
      <c r="D7" s="88"/>
      <c r="E7" s="92"/>
      <c r="F7" s="78" t="s">
        <v>17</v>
      </c>
      <c r="G7" s="80"/>
    </row>
    <row r="8" spans="1:8" ht="16.5" thickBot="1" x14ac:dyDescent="0.3">
      <c r="A8" s="93"/>
      <c r="B8" s="94"/>
      <c r="C8" s="33"/>
      <c r="D8" s="95"/>
      <c r="E8" s="92"/>
      <c r="F8" s="92"/>
      <c r="G8" s="96"/>
    </row>
    <row r="9" spans="1:8" ht="16.5" thickBot="1" x14ac:dyDescent="0.3">
      <c r="A9" s="93"/>
      <c r="B9" s="97" t="s">
        <v>0</v>
      </c>
      <c r="C9" s="38" t="s">
        <v>1</v>
      </c>
      <c r="D9" s="98" t="s">
        <v>3</v>
      </c>
      <c r="E9" s="98" t="s">
        <v>4</v>
      </c>
      <c r="F9" s="98" t="s">
        <v>5</v>
      </c>
      <c r="G9" s="99" t="s">
        <v>7</v>
      </c>
      <c r="H9" s="127" t="s">
        <v>130</v>
      </c>
    </row>
    <row r="10" spans="1:8" ht="30" x14ac:dyDescent="0.2">
      <c r="A10" s="93"/>
      <c r="B10" s="100" t="s">
        <v>59</v>
      </c>
      <c r="C10" s="54" t="str">
        <f>IF(B10="","",VLOOKUP(B10,[5]Rates!$B$4:$E$1778,2,FALSE))</f>
        <v>White thermoplastic screed with applied glass beads - intermittent line 500mm wide</v>
      </c>
      <c r="D10" s="101" t="str">
        <f>IF(B10="","",IF(VLOOKUP(B10,[5]Rates!$B$4:$E$1778,3,FALSE)="","",VLOOKUP(B10,[5]Rates!$B$4:$E$1778,3,FALSE)))</f>
        <v>m</v>
      </c>
      <c r="E10" s="102"/>
      <c r="F10" s="103" t="s">
        <v>132</v>
      </c>
      <c r="G10" s="132">
        <f t="shared" ref="G10:G15" si="0">IF(F10="","",IF(D10="%",E10/100*F10,E10*F10))</f>
        <v>0</v>
      </c>
      <c r="H10" s="133" t="s">
        <v>133</v>
      </c>
    </row>
    <row r="11" spans="1:8" ht="30" x14ac:dyDescent="0.2">
      <c r="A11" s="93"/>
      <c r="B11" s="100" t="s">
        <v>18</v>
      </c>
      <c r="C11" s="58" t="str">
        <f>IF(B11="","",VLOOKUP(B11,[5]Rates!$B$4:$E$1778,2,FALSE))</f>
        <v>White thermoplastic screed with applied glass beads - intermittent line 100mm wide</v>
      </c>
      <c r="D11" s="104" t="str">
        <f>IF(B11="","",IF(VLOOKUP(B11,[5]Rates!$B$4:$E$1778,3,FALSE)="","",VLOOKUP(B11,[5]Rates!$B$4:$E$1778,3,FALSE)))</f>
        <v>m</v>
      </c>
      <c r="E11" s="105"/>
      <c r="F11" s="106" t="s">
        <v>134</v>
      </c>
      <c r="G11" s="132">
        <f t="shared" si="0"/>
        <v>0</v>
      </c>
      <c r="H11" s="133" t="s">
        <v>135</v>
      </c>
    </row>
    <row r="12" spans="1:8" ht="30" x14ac:dyDescent="0.2">
      <c r="A12" s="93"/>
      <c r="B12" s="100" t="s">
        <v>18</v>
      </c>
      <c r="C12" s="58" t="str">
        <f>IF(B12="","",VLOOKUP(B12,[5]Rates!$B$4:$E$1778,2,FALSE))</f>
        <v>White thermoplastic screed with applied glass beads - intermittent line 100mm wide</v>
      </c>
      <c r="D12" s="104" t="str">
        <f>IF(B12="","",IF(VLOOKUP(B12,[5]Rates!$B$4:$E$1778,3,FALSE)="","",VLOOKUP(B12,[5]Rates!$B$4:$E$1778,3,FALSE)))</f>
        <v>m</v>
      </c>
      <c r="E12" s="105"/>
      <c r="F12" s="106" t="s">
        <v>54</v>
      </c>
      <c r="G12" s="132">
        <f>IF(F12="","",IF(D12="%",E12/100*F12,E12*F12))</f>
        <v>0</v>
      </c>
      <c r="H12" s="133" t="s">
        <v>136</v>
      </c>
    </row>
    <row r="13" spans="1:8" ht="30" x14ac:dyDescent="0.2">
      <c r="A13" s="93"/>
      <c r="B13" s="100" t="s">
        <v>22</v>
      </c>
      <c r="C13" s="58" t="str">
        <f>IF(B13="","",VLOOKUP(B13,[5]Rates!$B$4:$E$1778,2,FALSE))</f>
        <v>White thermoplastic screed with applied glass beads - intermittent line 200mm wide</v>
      </c>
      <c r="D13" s="104" t="str">
        <f>IF(B13="","",IF(VLOOKUP(B13,[5]Rates!$B$4:$E$1778,3,FALSE)="","",VLOOKUP(B13,[5]Rates!$B$4:$E$1778,3,FALSE)))</f>
        <v>m</v>
      </c>
      <c r="E13" s="105"/>
      <c r="F13" s="106" t="s">
        <v>60</v>
      </c>
      <c r="G13" s="132">
        <f t="shared" si="0"/>
        <v>0</v>
      </c>
      <c r="H13" s="133" t="s">
        <v>137</v>
      </c>
    </row>
    <row r="14" spans="1:8" ht="30" x14ac:dyDescent="0.2">
      <c r="A14" s="93"/>
      <c r="B14" s="100" t="s">
        <v>24</v>
      </c>
      <c r="C14" s="58" t="str">
        <f>IF(B14="","",VLOOKUP(B14,[5]Rates!$B$4:$E$1778,2,FALSE))</f>
        <v>White thermoplastic screed with applied glass beads - continuous line 200mm wide</v>
      </c>
      <c r="D14" s="104" t="str">
        <f>IF(B14="","",IF(VLOOKUP(B14,[5]Rates!$B$4:$E$1778,3,FALSE)="","",VLOOKUP(B14,[5]Rates!$B$4:$E$1778,3,FALSE)))</f>
        <v>m</v>
      </c>
      <c r="E14" s="105"/>
      <c r="F14" s="106" t="s">
        <v>138</v>
      </c>
      <c r="G14" s="132">
        <f t="shared" si="0"/>
        <v>0</v>
      </c>
      <c r="H14" s="133" t="s">
        <v>139</v>
      </c>
    </row>
    <row r="15" spans="1:8" ht="30" x14ac:dyDescent="0.2">
      <c r="A15" s="93"/>
      <c r="B15" s="100" t="s">
        <v>31</v>
      </c>
      <c r="C15" s="120" t="s">
        <v>117</v>
      </c>
      <c r="D15" s="104" t="str">
        <f>IF(B15="","",IF(VLOOKUP(B15,[5]Rates!$B$4:$E$1778,3,FALSE)="","",VLOOKUP(B15,[5]Rates!$B$4:$E$1778,3,FALSE)))</f>
        <v>m</v>
      </c>
      <c r="E15" s="105"/>
      <c r="F15" s="106" t="s">
        <v>62</v>
      </c>
      <c r="G15" s="132">
        <f t="shared" si="0"/>
        <v>0</v>
      </c>
      <c r="H15" s="133" t="s">
        <v>140</v>
      </c>
    </row>
    <row r="16" spans="1:8" ht="30" x14ac:dyDescent="0.2">
      <c r="A16" s="93"/>
      <c r="B16" s="100" t="s">
        <v>43</v>
      </c>
      <c r="C16" s="58" t="str">
        <f>IF(B16="","",VLOOKUP(B16,[5]Rates!$B$4:$E$1778,2,FALSE))</f>
        <v>White thermoplastic screeded arrow - 4m long</v>
      </c>
      <c r="D16" s="104" t="str">
        <f>IF(B16="","",IF(VLOOKUP(B16,[5]Rates!$B$4:$E$1778,3,FALSE)="","",VLOOKUP(B16,[5]Rates!$B$4:$E$1778,3,FALSE)))</f>
        <v>no</v>
      </c>
      <c r="E16" s="105"/>
      <c r="F16" s="106" t="s">
        <v>141</v>
      </c>
      <c r="G16" s="132">
        <f>IF(F16="","",IF(D16="%",E16/100*F16,E16*F16))</f>
        <v>0</v>
      </c>
      <c r="H16" s="133"/>
    </row>
    <row r="17" spans="1:8" ht="30" x14ac:dyDescent="0.2">
      <c r="A17" s="93"/>
      <c r="B17" s="100" t="s">
        <v>28</v>
      </c>
      <c r="C17" s="58" t="str">
        <f>IF(B17="","",VLOOKUP(B17,[5]Rates!$B$4:$E$1778,2,FALSE))</f>
        <v>White thermoplastic screeded triangle - 3750 long</v>
      </c>
      <c r="D17" s="104" t="str">
        <f>IF(B17="","",IF(VLOOKUP(B17,[5]Rates!$B$4:$E$1778,3,FALSE)="","",VLOOKUP(B17,[5]Rates!$B$4:$E$1778,3,FALSE)))</f>
        <v>no</v>
      </c>
      <c r="E17" s="105"/>
      <c r="F17" s="106" t="s">
        <v>63</v>
      </c>
      <c r="G17" s="132">
        <f>IF(F17="","",IF(D17="%",E17/100*F17,E17*F17))</f>
        <v>0</v>
      </c>
      <c r="H17" s="133"/>
    </row>
    <row r="18" spans="1:8" ht="30" x14ac:dyDescent="0.2">
      <c r="A18" s="93"/>
      <c r="B18" s="100" t="s">
        <v>30</v>
      </c>
      <c r="C18" s="58" t="str">
        <f>IF(B18="","",VLOOKUP(B18,[5]Rates!$B$4:$E$1778,2,FALSE))</f>
        <v>White thermoplastic screed with applied glass beads - solid area</v>
      </c>
      <c r="D18" s="104" t="str">
        <f>IF(B18="","",IF(VLOOKUP(B18,[5]Rates!$B$4:$E$1778,3,FALSE)="","",VLOOKUP(B18,[5]Rates!$B$4:$E$1778,3,FALSE)))</f>
        <v>m²</v>
      </c>
      <c r="E18" s="105"/>
      <c r="F18" s="106" t="s">
        <v>91</v>
      </c>
      <c r="G18" s="132">
        <f>IF(F18="","",IF(D18="%",E18/100*F18,E18*F18))</f>
        <v>0</v>
      </c>
      <c r="H18" s="133"/>
    </row>
    <row r="19" spans="1:8" ht="30" x14ac:dyDescent="0.2">
      <c r="A19" s="93"/>
      <c r="B19" s="100" t="s">
        <v>64</v>
      </c>
      <c r="C19" s="58" t="str">
        <f>IF(B19="","",VLOOKUP(B19,[5]Rates!$B$4:$E$1778,2,FALSE))</f>
        <v>Establish and remove 3-way signals on 2 lane single carriageway</v>
      </c>
      <c r="D19" s="104" t="str">
        <f>IF(B19="","",IF(VLOOKUP(B19,[5]Rates!$B$4:$E$1778,3,FALSE)="","",VLOOKUP(B19,[5]Rates!$B$4:$E$1778,3,FALSE)))</f>
        <v>no</v>
      </c>
      <c r="E19" s="105"/>
      <c r="F19" s="106" t="s">
        <v>65</v>
      </c>
      <c r="G19" s="132">
        <f>IF(F19="","",IF(D19="%",E19/100*F19,E19*F19))</f>
        <v>0</v>
      </c>
      <c r="H19" s="133"/>
    </row>
    <row r="20" spans="1:8" x14ac:dyDescent="0.2">
      <c r="A20" s="93"/>
      <c r="B20" s="100" t="s">
        <v>66</v>
      </c>
      <c r="C20" s="58" t="str">
        <f>IF(B20="","",VLOOKUP(B20,[5]Rates!$B$4:$E$1778,2,FALSE))</f>
        <v>Maintain 3-way signals</v>
      </c>
      <c r="D20" s="104" t="str">
        <f>IF(B20="","",IF(VLOOKUP(B20,[5]Rates!$B$4:$E$1778,3,FALSE)="","",VLOOKUP(B20,[5]Rates!$B$4:$E$1778,3,FALSE)))</f>
        <v>hr</v>
      </c>
      <c r="E20" s="105"/>
      <c r="F20" s="106" t="s">
        <v>67</v>
      </c>
      <c r="G20" s="132">
        <f>IF(F20="","",IF(D20="%",E20/100*F20,E20*F20))</f>
        <v>0</v>
      </c>
      <c r="H20" s="133"/>
    </row>
    <row r="21" spans="1:8" x14ac:dyDescent="0.25">
      <c r="A21" s="93"/>
      <c r="B21" s="108"/>
      <c r="C21" s="21" t="str">
        <f>IF(B21="","",VLOOKUP(B21,[6]Rates!$B$4:$E$1778,2,FALSE))</f>
        <v/>
      </c>
      <c r="D21" s="109" t="str">
        <f>IF(B21="","",IF(VLOOKUP(B21,[6]Rates!$B$4:$E$1778,3,FALSE)="","",VLOOKUP(B21,[6]Rates!$B$4:$E$1778,3,FALSE)))</f>
        <v/>
      </c>
      <c r="E21" s="110" t="str">
        <f>IF(C21="","",IF(VLOOKUP(B21,[6]Rates!$B$4:$E$1778,4,FALSE)="","",VLOOKUP(B21,[6]Rates!$B$4:$E$1778,4,FALSE)))</f>
        <v/>
      </c>
      <c r="F21" s="111"/>
      <c r="G21" s="112" t="str">
        <f t="shared" ref="G21:G25" si="1">IF(F21="","",IF(D21="%",E21/100*F21,E21*F21))</f>
        <v/>
      </c>
      <c r="H21" s="125"/>
    </row>
    <row r="22" spans="1:8" x14ac:dyDescent="0.25">
      <c r="A22" s="93"/>
      <c r="B22" s="108"/>
      <c r="C22" s="21" t="s">
        <v>166</v>
      </c>
      <c r="D22" s="109" t="s">
        <v>40</v>
      </c>
      <c r="E22" s="110"/>
      <c r="F22" s="111" t="s">
        <v>41</v>
      </c>
      <c r="G22" s="112">
        <f t="shared" si="1"/>
        <v>0</v>
      </c>
      <c r="H22" s="125"/>
    </row>
    <row r="23" spans="1:8" x14ac:dyDescent="0.25">
      <c r="A23" s="93"/>
      <c r="B23" s="108"/>
      <c r="C23" s="21" t="str">
        <f>IF(B23="","",VLOOKUP(B23,[6]Rates!$B$4:$E$1778,2,FALSE))</f>
        <v/>
      </c>
      <c r="D23" s="109" t="str">
        <f>IF(B23="","",IF(VLOOKUP(B23,[6]Rates!$B$4:$E$1778,3,FALSE)="","",VLOOKUP(B23,[6]Rates!$B$4:$E$1778,3,FALSE)))</f>
        <v/>
      </c>
      <c r="E23" s="110" t="str">
        <f>IF(C23="","",IF(VLOOKUP(B23,[6]Rates!$B$4:$E$1778,4,FALSE)="","",VLOOKUP(B23,[6]Rates!$B$4:$E$1778,4,FALSE)))</f>
        <v/>
      </c>
      <c r="F23" s="111"/>
      <c r="G23" s="112" t="str">
        <f t="shared" si="1"/>
        <v/>
      </c>
      <c r="H23" s="125"/>
    </row>
    <row r="24" spans="1:8" ht="31.5" x14ac:dyDescent="0.25">
      <c r="A24" s="93"/>
      <c r="B24" s="108"/>
      <c r="C24" s="51" t="s">
        <v>39</v>
      </c>
      <c r="D24" s="109" t="s">
        <v>124</v>
      </c>
      <c r="E24" s="110"/>
      <c r="F24" s="111"/>
      <c r="G24" s="112" t="str">
        <f t="shared" si="1"/>
        <v/>
      </c>
      <c r="H24" s="125"/>
    </row>
    <row r="25" spans="1:8" ht="15.75" thickBot="1" x14ac:dyDescent="0.3">
      <c r="A25" s="93"/>
      <c r="B25" s="113"/>
      <c r="C25" s="24" t="str">
        <f>IF(B25="","",VLOOKUP(B25,[6]Rates!$B$4:$E$1778,2,FALSE))</f>
        <v/>
      </c>
      <c r="D25" s="121" t="str">
        <f>IF(B25="","",IF(VLOOKUP(B25,[6]Rates!$B$4:$E$1778,3,FALSE)="","",VLOOKUP(B25,[6]Rates!$B$4:$E$1778,3,FALSE)))</f>
        <v/>
      </c>
      <c r="E25" s="122" t="str">
        <f>IF(C25="","",IF(VLOOKUP(B25,[6]Rates!$B$4:$E$1778,4,FALSE)="","",VLOOKUP(B25,[6]Rates!$B$4:$E$1778,4,FALSE)))</f>
        <v/>
      </c>
      <c r="F25" s="123"/>
      <c r="G25" s="124" t="str">
        <f t="shared" si="1"/>
        <v/>
      </c>
      <c r="H25" s="125"/>
    </row>
    <row r="26" spans="1:8" ht="16.5" thickBot="1" x14ac:dyDescent="0.3">
      <c r="A26" s="93"/>
      <c r="B26" s="114"/>
      <c r="C26" s="27"/>
      <c r="D26" s="115"/>
      <c r="E26" s="116"/>
      <c r="F26" s="117" t="s">
        <v>6</v>
      </c>
      <c r="G26" s="118">
        <f>SUM(G10:G25)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opLeftCell="A13" workbookViewId="0">
      <selection activeCell="E25" sqref="E25"/>
    </sheetView>
  </sheetViews>
  <sheetFormatPr defaultRowHeight="15" x14ac:dyDescent="0.25"/>
  <cols>
    <col min="1" max="1" width="2.28515625" style="65" customWidth="1"/>
    <col min="2" max="2" width="20.42578125" style="65" bestFit="1" customWidth="1"/>
    <col min="3" max="3" width="52.5703125" style="65" bestFit="1" customWidth="1"/>
    <col min="4" max="6" width="9.5703125" style="65" customWidth="1"/>
    <col min="7" max="7" width="16.42578125" style="76" customWidth="1"/>
    <col min="8" max="16384" width="9.140625" style="65"/>
  </cols>
  <sheetData>
    <row r="1" spans="2:7" ht="15.75" x14ac:dyDescent="0.25">
      <c r="B1" s="63" t="s">
        <v>9</v>
      </c>
      <c r="C1" s="64"/>
      <c r="D1" s="29"/>
      <c r="E1" s="29"/>
      <c r="F1" s="63" t="s">
        <v>10</v>
      </c>
      <c r="G1" s="30"/>
    </row>
    <row r="2" spans="2:7" x14ac:dyDescent="0.25">
      <c r="B2" s="66"/>
      <c r="C2" s="64"/>
      <c r="D2" s="67"/>
      <c r="E2" s="68"/>
      <c r="F2" s="69"/>
      <c r="G2" s="30"/>
    </row>
    <row r="3" spans="2:7" ht="15.75" x14ac:dyDescent="0.25">
      <c r="B3" s="70" t="s">
        <v>11</v>
      </c>
      <c r="C3" s="131" t="s">
        <v>142</v>
      </c>
      <c r="D3" s="29"/>
      <c r="E3" s="29"/>
      <c r="F3" s="63" t="s">
        <v>13</v>
      </c>
      <c r="G3" s="30"/>
    </row>
    <row r="4" spans="2:7" x14ac:dyDescent="0.25">
      <c r="B4" s="72"/>
      <c r="C4" s="71"/>
      <c r="D4" s="29"/>
      <c r="E4" s="29"/>
      <c r="F4" s="29"/>
      <c r="G4" s="30"/>
    </row>
    <row r="5" spans="2:7" ht="15.75" x14ac:dyDescent="0.25">
      <c r="B5" s="70" t="s">
        <v>14</v>
      </c>
      <c r="C5" s="71" t="s">
        <v>74</v>
      </c>
      <c r="D5" s="29"/>
      <c r="E5" s="29"/>
      <c r="F5" s="63" t="s">
        <v>15</v>
      </c>
      <c r="G5" s="30"/>
    </row>
    <row r="6" spans="2:7" x14ac:dyDescent="0.25">
      <c r="B6" s="72"/>
      <c r="C6" s="71"/>
      <c r="D6" s="73"/>
      <c r="E6" s="73"/>
      <c r="F6" s="74"/>
      <c r="G6" s="75"/>
    </row>
    <row r="7" spans="2:7" ht="15.75" x14ac:dyDescent="0.25">
      <c r="B7" s="70" t="s">
        <v>16</v>
      </c>
      <c r="C7" s="71"/>
      <c r="D7" s="72"/>
      <c r="E7" s="35"/>
      <c r="F7" s="63" t="s">
        <v>17</v>
      </c>
      <c r="G7" s="30"/>
    </row>
    <row r="8" spans="2:7" ht="16.5" thickBot="1" x14ac:dyDescent="0.3">
      <c r="B8" s="32"/>
      <c r="C8" s="33"/>
      <c r="D8" s="34"/>
      <c r="E8" s="35"/>
      <c r="F8" s="35"/>
      <c r="G8" s="36"/>
    </row>
    <row r="9" spans="2:7" ht="16.5" thickBot="1" x14ac:dyDescent="0.3">
      <c r="B9" s="37" t="s">
        <v>0</v>
      </c>
      <c r="C9" s="38" t="s">
        <v>1</v>
      </c>
      <c r="D9" s="39" t="s">
        <v>3</v>
      </c>
      <c r="E9" s="39" t="s">
        <v>4</v>
      </c>
      <c r="F9" s="39" t="s">
        <v>5</v>
      </c>
      <c r="G9" s="40" t="s">
        <v>7</v>
      </c>
    </row>
    <row r="10" spans="2:7" ht="30" x14ac:dyDescent="0.2">
      <c r="B10" s="53" t="s">
        <v>20</v>
      </c>
      <c r="C10" s="58" t="str">
        <f>IF(B10="","",VLOOKUP(B10,[7]Rates!$B$4:$E$1778,2,FALSE))</f>
        <v>White thermoplastic screed with applied glass beads - continuous line 100mm wide</v>
      </c>
      <c r="D10" s="59" t="str">
        <f>IF(B10="","",IF(VLOOKUP(B10,[7]Rates!$B$4:$E$1778,3,FALSE)="","",VLOOKUP(B10,[7]Rates!$B$4:$E$1778,3,FALSE)))</f>
        <v>m</v>
      </c>
      <c r="E10" s="60"/>
      <c r="F10" s="61" t="s">
        <v>69</v>
      </c>
      <c r="G10" s="134">
        <f>IF(F10="","",IF(D10="%",E10/100*F10,E10*F10))</f>
        <v>0</v>
      </c>
    </row>
    <row r="11" spans="2:7" ht="30" x14ac:dyDescent="0.2">
      <c r="B11" s="53" t="s">
        <v>18</v>
      </c>
      <c r="C11" s="58" t="str">
        <f>IF(B11="","",VLOOKUP(B11,[7]Rates!$B$4:$E$1778,2,FALSE))</f>
        <v>White thermoplastic screed with applied glass beads - intermittent line 100mm wide</v>
      </c>
      <c r="D11" s="59" t="str">
        <f>IF(B11="","",IF(VLOOKUP(B11,[7]Rates!$B$4:$E$1778,3,FALSE)="","",VLOOKUP(B11,[7]Rates!$B$4:$E$1778,3,FALSE)))</f>
        <v>m</v>
      </c>
      <c r="E11" s="60"/>
      <c r="F11" s="61" t="s">
        <v>70</v>
      </c>
      <c r="G11" s="134">
        <f>IF(F11="","",IF(D11="%",E11/100*F11,E11*F11))</f>
        <v>0</v>
      </c>
    </row>
    <row r="12" spans="2:7" ht="30" x14ac:dyDescent="0.2">
      <c r="B12" s="53" t="s">
        <v>71</v>
      </c>
      <c r="C12" s="58" t="str">
        <f>IF(B12="","",VLOOKUP(B12,[7]Rates!$B$4:$E$1778,2,FALSE))</f>
        <v>White thermoplastic screed with applied glass beads - intermittent line 150mm wide</v>
      </c>
      <c r="D12" s="59" t="str">
        <f>IF(B12="","",IF(VLOOKUP(B12,[7]Rates!$B$4:$E$1778,3,FALSE)="","",VLOOKUP(B12,[7]Rates!$B$4:$E$1778,3,FALSE)))</f>
        <v>m</v>
      </c>
      <c r="E12" s="60"/>
      <c r="F12" s="61" t="s">
        <v>72</v>
      </c>
      <c r="G12" s="134">
        <f>IF(F12="","",IF(D12="%",E12/100*F12,E12*F12))</f>
        <v>0</v>
      </c>
    </row>
    <row r="13" spans="2:7" ht="30" x14ac:dyDescent="0.2">
      <c r="B13" s="53" t="s">
        <v>22</v>
      </c>
      <c r="C13" s="58" t="str">
        <f>IF(B13="","",VLOOKUP(B13,[7]Rates!$B$4:$E$1778,2,FALSE))</f>
        <v>White thermoplastic screed with applied glass beads - intermittent line 200mm wide</v>
      </c>
      <c r="D13" s="59" t="str">
        <f>IF(B13="","",IF(VLOOKUP(B13,[7]Rates!$B$4:$E$1778,3,FALSE)="","",VLOOKUP(B13,[7]Rates!$B$4:$E$1778,3,FALSE)))</f>
        <v>m</v>
      </c>
      <c r="E13" s="60"/>
      <c r="F13" s="61" t="s">
        <v>73</v>
      </c>
      <c r="G13" s="134">
        <f>IF(F13="","",IF(D13="%",E13/100*F13,E13*F13))</f>
        <v>0</v>
      </c>
    </row>
    <row r="14" spans="2:7" x14ac:dyDescent="0.2">
      <c r="B14" s="53" t="s">
        <v>45</v>
      </c>
      <c r="C14" s="58" t="str">
        <f>IF(B14="","",VLOOKUP(B14,[7]Rates!$B$4:$E$1778,2,FALSE))</f>
        <v>White thermoplastic screeded arrow - 6m long</v>
      </c>
      <c r="D14" s="59" t="str">
        <f>IF(B14="","",IF(VLOOKUP(B14,[7]Rates!$B$4:$E$1778,3,FALSE)="","",VLOOKUP(B14,[7]Rates!$B$4:$E$1778,3,FALSE)))</f>
        <v>no</v>
      </c>
      <c r="E14" s="60"/>
      <c r="F14" s="61" t="s">
        <v>63</v>
      </c>
      <c r="G14" s="134">
        <f t="shared" ref="G14:G16" si="0">IF(F14="","",IF(D14="%",E14/100*F14,E14*F14))</f>
        <v>0</v>
      </c>
    </row>
    <row r="15" spans="2:7" ht="45" x14ac:dyDescent="0.2">
      <c r="B15" s="53" t="s">
        <v>52</v>
      </c>
      <c r="C15" s="58" t="str">
        <f>IF(B15="","",VLOOKUP(B15,[7]Rates!$B$4:$E$1778,2,FALSE))</f>
        <v>Lane Closures - Lane 1 or lane 2 of a two lane dual carriageway road up to an initial length of 1,000m</v>
      </c>
      <c r="D15" s="59" t="str">
        <f>IF(B15="","",IF(VLOOKUP(B15,[7]Rates!$B$4:$E$1778,3,FALSE)="","",VLOOKUP(B15,[7]Rates!$B$4:$E$1778,3,FALSE)))</f>
        <v>no</v>
      </c>
      <c r="E15" s="60"/>
      <c r="F15" s="61" t="s">
        <v>65</v>
      </c>
      <c r="G15" s="134">
        <f t="shared" si="0"/>
        <v>0</v>
      </c>
    </row>
    <row r="16" spans="2:7" ht="45" x14ac:dyDescent="0.2">
      <c r="B16" s="53" t="s">
        <v>53</v>
      </c>
      <c r="C16" s="58" t="str">
        <f>IF(B16="","",VLOOKUP(B16,[7]Rates!$B$4:$E$1778,2,FALSE))</f>
        <v>Maintain Closure - Lane 1 or lane 2 of a two lane dual carriageway road up to an initial length of 1,000m</v>
      </c>
      <c r="D16" s="59" t="str">
        <f>IF(B16="","",IF(VLOOKUP(B16,[7]Rates!$B$4:$E$1778,3,FALSE)="","",VLOOKUP(B16,[7]Rates!$B$4:$E$1778,3,FALSE)))</f>
        <v>hr</v>
      </c>
      <c r="E16" s="60"/>
      <c r="F16" s="61" t="s">
        <v>67</v>
      </c>
      <c r="G16" s="134">
        <f t="shared" si="0"/>
        <v>0</v>
      </c>
    </row>
    <row r="17" spans="2:7" x14ac:dyDescent="0.25">
      <c r="B17" s="19"/>
      <c r="C17" s="21" t="str">
        <f>IF(B17="","",VLOOKUP(B17,[8]Rates!$B$4:$E$1778,2,FALSE))</f>
        <v/>
      </c>
      <c r="D17" s="41" t="str">
        <f>IF(B17="","",IF(VLOOKUP(B17,[8]Rates!$B$4:$E$1778,3,FALSE)="","",VLOOKUP(B17,[8]Rates!$B$4:$E$1778,3,FALSE)))</f>
        <v/>
      </c>
      <c r="E17" s="42" t="str">
        <f>IF(C17="","",IF(VLOOKUP(B17,[8]Rates!$B$4:$E$1778,4,FALSE)="","",VLOOKUP(B17,[8]Rates!$B$4:$E$1778,4,FALSE)))</f>
        <v/>
      </c>
      <c r="F17" s="43"/>
      <c r="G17" s="22" t="str">
        <f t="shared" ref="G17:G21" si="1">IF(F17="","",IF(D17="%",E17/100*F17,E17*F17))</f>
        <v/>
      </c>
    </row>
    <row r="18" spans="2:7" x14ac:dyDescent="0.25">
      <c r="B18" s="19"/>
      <c r="C18" s="21" t="s">
        <v>166</v>
      </c>
      <c r="D18" s="41" t="s">
        <v>40</v>
      </c>
      <c r="E18" s="42"/>
      <c r="F18" s="43" t="s">
        <v>41</v>
      </c>
      <c r="G18" s="22"/>
    </row>
    <row r="19" spans="2:7" x14ac:dyDescent="0.25">
      <c r="B19" s="19"/>
      <c r="C19" s="21" t="str">
        <f>IF(B19="","",VLOOKUP(B19,[8]Rates!$B$4:$E$1778,2,FALSE))</f>
        <v/>
      </c>
      <c r="D19" s="41" t="str">
        <f>IF(B19="","",IF(VLOOKUP(B19,[8]Rates!$B$4:$E$1778,3,FALSE)="","",VLOOKUP(B19,[8]Rates!$B$4:$E$1778,3,FALSE)))</f>
        <v/>
      </c>
      <c r="E19" s="42" t="str">
        <f>IF(C19="","",IF(VLOOKUP(B19,[8]Rates!$B$4:$E$1778,4,FALSE)="","",VLOOKUP(B19,[8]Rates!$B$4:$E$1778,4,FALSE)))</f>
        <v/>
      </c>
      <c r="F19" s="43"/>
      <c r="G19" s="22" t="str">
        <f t="shared" si="1"/>
        <v/>
      </c>
    </row>
    <row r="20" spans="2:7" ht="31.5" x14ac:dyDescent="0.25">
      <c r="B20" s="19"/>
      <c r="C20" s="51" t="s">
        <v>39</v>
      </c>
      <c r="D20" s="41" t="s">
        <v>124</v>
      </c>
      <c r="E20" s="42"/>
      <c r="F20" s="43"/>
      <c r="G20" s="22" t="str">
        <f t="shared" si="1"/>
        <v/>
      </c>
    </row>
    <row r="21" spans="2:7" ht="15.75" thickBot="1" x14ac:dyDescent="0.3">
      <c r="B21" s="23"/>
      <c r="C21" s="24" t="str">
        <f>IF(B21="","",VLOOKUP(B21,[8]Rates!$B$4:$E$1778,2,FALSE))</f>
        <v/>
      </c>
      <c r="D21" s="45" t="str">
        <f>IF(B21="","",IF(VLOOKUP(B21,[8]Rates!$B$4:$E$1778,3,FALSE)="","",VLOOKUP(B21,[8]Rates!$B$4:$E$1778,3,FALSE)))</f>
        <v/>
      </c>
      <c r="E21" s="46" t="str">
        <f>IF(C21="","",IF(VLOOKUP(B21,[8]Rates!$B$4:$E$1778,4,FALSE)="","",VLOOKUP(B21,[8]Rates!$B$4:$E$1778,4,FALSE)))</f>
        <v/>
      </c>
      <c r="F21" s="47"/>
      <c r="G21" s="25" t="str">
        <f t="shared" si="1"/>
        <v/>
      </c>
    </row>
    <row r="22" spans="2:7" ht="16.5" thickBot="1" x14ac:dyDescent="0.3">
      <c r="B22" s="26"/>
      <c r="C22" s="27"/>
      <c r="D22" s="48"/>
      <c r="E22" s="49"/>
      <c r="F22" s="50" t="s">
        <v>6</v>
      </c>
      <c r="G22" s="28">
        <f>SUM(G10:G21)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9" workbookViewId="0">
      <selection activeCell="G25" sqref="G25"/>
    </sheetView>
  </sheetViews>
  <sheetFormatPr defaultRowHeight="15" x14ac:dyDescent="0.25"/>
  <cols>
    <col min="1" max="1" width="2.28515625" style="81" customWidth="1"/>
    <col min="2" max="2" width="20.42578125" style="81" bestFit="1" customWidth="1"/>
    <col min="3" max="3" width="46.85546875" style="81" customWidth="1"/>
    <col min="4" max="6" width="15.140625" style="81" customWidth="1"/>
    <col min="7" max="7" width="16.85546875" style="119" customWidth="1"/>
    <col min="8" max="16384" width="9.140625" style="81"/>
  </cols>
  <sheetData>
    <row r="1" spans="1:7" ht="15.75" x14ac:dyDescent="0.25">
      <c r="A1" s="77"/>
      <c r="B1" s="78" t="s">
        <v>9</v>
      </c>
      <c r="C1" s="79"/>
      <c r="D1" s="77"/>
      <c r="E1" s="77"/>
      <c r="F1" s="78" t="s">
        <v>10</v>
      </c>
      <c r="G1" s="80"/>
    </row>
    <row r="2" spans="1:7" x14ac:dyDescent="0.25">
      <c r="A2" s="77"/>
      <c r="B2" s="82"/>
      <c r="C2" s="79"/>
      <c r="D2" s="83"/>
      <c r="E2" s="84"/>
      <c r="F2" s="85"/>
      <c r="G2" s="80"/>
    </row>
    <row r="3" spans="1:7" ht="31.5" x14ac:dyDescent="0.25">
      <c r="A3" s="77"/>
      <c r="B3" s="86" t="s">
        <v>11</v>
      </c>
      <c r="C3" s="135" t="s">
        <v>85</v>
      </c>
      <c r="D3" s="77"/>
      <c r="E3" s="77"/>
      <c r="F3" s="78" t="s">
        <v>13</v>
      </c>
      <c r="G3" s="80"/>
    </row>
    <row r="4" spans="1:7" x14ac:dyDescent="0.25">
      <c r="A4" s="77"/>
      <c r="B4" s="88"/>
      <c r="C4" s="87"/>
      <c r="D4" s="77"/>
      <c r="E4" s="77"/>
      <c r="F4" s="77"/>
      <c r="G4" s="80"/>
    </row>
    <row r="5" spans="1:7" ht="31.5" x14ac:dyDescent="0.25">
      <c r="A5" s="77"/>
      <c r="B5" s="86" t="s">
        <v>14</v>
      </c>
      <c r="C5" s="87" t="s">
        <v>74</v>
      </c>
      <c r="D5" s="77"/>
      <c r="E5" s="77"/>
      <c r="F5" s="78" t="s">
        <v>15</v>
      </c>
      <c r="G5" s="80"/>
    </row>
    <row r="6" spans="1:7" x14ac:dyDescent="0.25">
      <c r="A6" s="77"/>
      <c r="B6" s="88"/>
      <c r="C6" s="87"/>
      <c r="D6" s="89"/>
      <c r="E6" s="89"/>
      <c r="F6" s="90"/>
      <c r="G6" s="91"/>
    </row>
    <row r="7" spans="1:7" ht="31.5" x14ac:dyDescent="0.25">
      <c r="A7" s="77"/>
      <c r="B7" s="86" t="s">
        <v>16</v>
      </c>
      <c r="C7" s="87"/>
      <c r="D7" s="88"/>
      <c r="E7" s="92"/>
      <c r="F7" s="78" t="s">
        <v>17</v>
      </c>
      <c r="G7" s="80"/>
    </row>
    <row r="8" spans="1:7" ht="16.5" thickBot="1" x14ac:dyDescent="0.3">
      <c r="A8" s="93"/>
      <c r="B8" s="94"/>
      <c r="C8" s="33"/>
      <c r="D8" s="95"/>
      <c r="E8" s="92"/>
      <c r="F8" s="92"/>
      <c r="G8" s="96"/>
    </row>
    <row r="9" spans="1:7" ht="16.5" thickBot="1" x14ac:dyDescent="0.3">
      <c r="A9" s="93"/>
      <c r="B9" s="97" t="s">
        <v>0</v>
      </c>
      <c r="C9" s="38" t="s">
        <v>1</v>
      </c>
      <c r="D9" s="98" t="s">
        <v>3</v>
      </c>
      <c r="E9" s="98" t="s">
        <v>4</v>
      </c>
      <c r="F9" s="98" t="s">
        <v>5</v>
      </c>
      <c r="G9" s="99" t="s">
        <v>7</v>
      </c>
    </row>
    <row r="10" spans="1:7" ht="30" x14ac:dyDescent="0.2">
      <c r="A10" s="93"/>
      <c r="B10" s="100" t="s">
        <v>20</v>
      </c>
      <c r="C10" s="58" t="str">
        <f>IF(B10="","",VLOOKUP(B10,[9]Rates!$B$4:$E$1778,2,FALSE))</f>
        <v>White thermoplastic screed with applied glass beads - continuous line 100mm wide</v>
      </c>
      <c r="D10" s="104" t="str">
        <f>IF(B10="","",IF(VLOOKUP(B10,[9]Rates!$B$4:$E$1778,3,FALSE)="","",VLOOKUP(B10,[9]Rates!$B$4:$E$1778,3,FALSE)))</f>
        <v>m</v>
      </c>
      <c r="E10" s="105"/>
      <c r="F10" s="106" t="s">
        <v>143</v>
      </c>
      <c r="G10" s="132">
        <f>IF(F10="","",IF(D10="%",E10/100*F10,E10*F10))</f>
        <v>0</v>
      </c>
    </row>
    <row r="11" spans="1:7" ht="30" x14ac:dyDescent="0.2">
      <c r="A11" s="93"/>
      <c r="B11" s="100" t="s">
        <v>18</v>
      </c>
      <c r="C11" s="58" t="str">
        <f>IF(B11="","",VLOOKUP(B11,[9]Rates!$B$4:$E$1778,2,FALSE))</f>
        <v>White thermoplastic screed with applied glass beads - intermittent line 100mm wide</v>
      </c>
      <c r="D11" s="104" t="str">
        <f>IF(B11="","",IF(VLOOKUP(B11,[9]Rates!$B$4:$E$1778,3,FALSE)="","",VLOOKUP(B11,[9]Rates!$B$4:$E$1778,3,FALSE)))</f>
        <v>m</v>
      </c>
      <c r="E11" s="105"/>
      <c r="F11" s="106" t="s">
        <v>144</v>
      </c>
      <c r="G11" s="132">
        <f>IF(F11="","",IF(D11="%",E11/100*F11,E11*F11))</f>
        <v>0</v>
      </c>
    </row>
    <row r="12" spans="1:7" ht="30" x14ac:dyDescent="0.2">
      <c r="A12" s="93"/>
      <c r="B12" s="100" t="s">
        <v>71</v>
      </c>
      <c r="C12" s="58" t="str">
        <f>IF(B12="","",VLOOKUP(B12,[9]Rates!$B$4:$E$1778,2,FALSE))</f>
        <v>White thermoplastic screed with applied glass beads - intermittent line 150mm wide</v>
      </c>
      <c r="D12" s="104" t="str">
        <f>IF(B12="","",IF(VLOOKUP(B12,[9]Rates!$B$4:$E$1778,3,FALSE)="","",VLOOKUP(B12,[9]Rates!$B$4:$E$1778,3,FALSE)))</f>
        <v>m</v>
      </c>
      <c r="E12" s="105"/>
      <c r="F12" s="106" t="s">
        <v>145</v>
      </c>
      <c r="G12" s="132">
        <f>IF(F12="","",IF(D12="%",E12/100*F12,E12*F12))</f>
        <v>0</v>
      </c>
    </row>
    <row r="13" spans="1:7" ht="30" x14ac:dyDescent="0.2">
      <c r="A13" s="93"/>
      <c r="B13" s="100" t="s">
        <v>77</v>
      </c>
      <c r="C13" s="58" t="str">
        <f>IF(B13="","",VLOOKUP(B13,[9]Rates!$B$4:$E$1778,2,FALSE))</f>
        <v>White thermoplastic screed with applied glass beads - intermittent line 300mm wide</v>
      </c>
      <c r="D13" s="104" t="str">
        <f>IF(B13="","",IF(VLOOKUP(B13,[9]Rates!$B$4:$E$1778,3,FALSE)="","",VLOOKUP(B13,[9]Rates!$B$4:$E$1778,3,FALSE)))</f>
        <v>m</v>
      </c>
      <c r="E13" s="105"/>
      <c r="F13" s="106" t="s">
        <v>78</v>
      </c>
      <c r="G13" s="132">
        <f>IF(F13="","",IF(D13="%",E13/100*F13,E13*F13))</f>
        <v>0</v>
      </c>
    </row>
    <row r="14" spans="1:7" ht="30" x14ac:dyDescent="0.2">
      <c r="A14" s="93"/>
      <c r="B14" s="100" t="s">
        <v>79</v>
      </c>
      <c r="C14" s="58" t="str">
        <f>IF(B14="","",VLOOKUP(B14,[9]Rates!$B$4:$E$1778,2,FALSE))</f>
        <v>White thermoplastic screeded letters or numerals - 2800mm long</v>
      </c>
      <c r="D14" s="104" t="str">
        <f>IF(B14="","",IF(VLOOKUP(B14,[9]Rates!$B$4:$E$1778,3,FALSE)="","",VLOOKUP(B14,[9]Rates!$B$4:$E$1778,3,FALSE)))</f>
        <v>no</v>
      </c>
      <c r="E14" s="105"/>
      <c r="F14" s="106" t="s">
        <v>80</v>
      </c>
      <c r="G14" s="132">
        <f>IF(F14="","",IF(D14="%",E14/100*F14,E14*F14))</f>
        <v>0</v>
      </c>
    </row>
    <row r="15" spans="1:7" ht="30" x14ac:dyDescent="0.2">
      <c r="A15" s="93"/>
      <c r="B15" s="100" t="s">
        <v>45</v>
      </c>
      <c r="C15" s="58" t="str">
        <f>IF(B15="","",VLOOKUP(B15,[9]Rates!$B$4:$E$1778,2,FALSE))</f>
        <v>White thermoplastic screeded arrow - 6m long</v>
      </c>
      <c r="D15" s="104" t="str">
        <f>IF(B15="","",IF(VLOOKUP(B15,[9]Rates!$B$4:$E$1778,3,FALSE)="","",VLOOKUP(B15,[9]Rates!$B$4:$E$1778,3,FALSE)))</f>
        <v>no</v>
      </c>
      <c r="E15" s="105"/>
      <c r="F15" s="106" t="s">
        <v>81</v>
      </c>
      <c r="G15" s="132">
        <f t="shared" ref="G15:G19" si="0">IF(F15="","",IF(D15="%",E15/100*F15,E15*F15))</f>
        <v>0</v>
      </c>
    </row>
    <row r="16" spans="1:7" ht="30" x14ac:dyDescent="0.2">
      <c r="A16" s="93"/>
      <c r="B16" s="100" t="s">
        <v>22</v>
      </c>
      <c r="C16" s="58" t="str">
        <f>IF(B16="","",VLOOKUP(B16,[9]Rates!$B$4:$E$1778,2,FALSE))</f>
        <v>White thermoplastic screed with applied glass beads - intermittent line 200mm wide</v>
      </c>
      <c r="D16" s="104" t="str">
        <f>IF(B16="","",IF(VLOOKUP(B16,[9]Rates!$B$4:$E$1778,3,FALSE)="","",VLOOKUP(B16,[9]Rates!$B$4:$E$1778,3,FALSE)))</f>
        <v>m</v>
      </c>
      <c r="E16" s="105"/>
      <c r="F16" s="106" t="s">
        <v>65</v>
      </c>
      <c r="G16" s="132">
        <f t="shared" si="0"/>
        <v>0</v>
      </c>
    </row>
    <row r="17" spans="1:7" ht="30" x14ac:dyDescent="0.2">
      <c r="A17" s="93"/>
      <c r="B17" s="100" t="s">
        <v>18</v>
      </c>
      <c r="C17" s="58" t="str">
        <f>IF(B17="","",VLOOKUP(B17,[9]Rates!$B$4:$E$1778,2,FALSE))</f>
        <v>White thermoplastic screed with applied glass beads - intermittent line 100mm wide</v>
      </c>
      <c r="D17" s="104" t="str">
        <f>IF(B17="","",IF(VLOOKUP(B17,[9]Rates!$B$4:$E$1778,3,FALSE)="","",VLOOKUP(B17,[9]Rates!$B$4:$E$1778,3,FALSE)))</f>
        <v>m</v>
      </c>
      <c r="E17" s="105"/>
      <c r="F17" s="106" t="s">
        <v>82</v>
      </c>
      <c r="G17" s="132">
        <f t="shared" si="0"/>
        <v>0</v>
      </c>
    </row>
    <row r="18" spans="1:7" ht="45" x14ac:dyDescent="0.2">
      <c r="A18" s="93"/>
      <c r="B18" s="100" t="s">
        <v>52</v>
      </c>
      <c r="C18" s="58" t="str">
        <f>IF(B18="","",VLOOKUP(B18,[9]Rates!$B$4:$E$1778,2,FALSE))</f>
        <v>Lane Closures - Lane 1 or lane 2 of a two lane dual carriageway road up to an initial length of 1,000m</v>
      </c>
      <c r="D18" s="104" t="str">
        <f>IF(B18="","",IF(VLOOKUP(B18,[9]Rates!$B$4:$E$1778,3,FALSE)="","",VLOOKUP(B18,[9]Rates!$B$4:$E$1778,3,FALSE)))</f>
        <v>no</v>
      </c>
      <c r="E18" s="105"/>
      <c r="F18" s="106" t="s">
        <v>83</v>
      </c>
      <c r="G18" s="132">
        <f t="shared" si="0"/>
        <v>0</v>
      </c>
    </row>
    <row r="19" spans="1:7" ht="45" x14ac:dyDescent="0.2">
      <c r="A19" s="93"/>
      <c r="B19" s="100" t="s">
        <v>53</v>
      </c>
      <c r="C19" s="58" t="str">
        <f>IF(B19="","",VLOOKUP(B19,[9]Rates!$B$4:$E$1778,2,FALSE))</f>
        <v>Maintain Closure - Lane 1 or lane 2 of a two lane dual carriageway road up to an initial length of 1,000m</v>
      </c>
      <c r="D19" s="104" t="str">
        <f>IF(B19="","",IF(VLOOKUP(B19,[9]Rates!$B$4:$E$1778,3,FALSE)="","",VLOOKUP(B19,[9]Rates!$B$4:$E$1778,3,FALSE)))</f>
        <v>hr</v>
      </c>
      <c r="E19" s="105"/>
      <c r="F19" s="106" t="s">
        <v>84</v>
      </c>
      <c r="G19" s="132">
        <f t="shared" si="0"/>
        <v>0</v>
      </c>
    </row>
    <row r="20" spans="1:7" x14ac:dyDescent="0.25">
      <c r="A20" s="93"/>
      <c r="B20" s="108"/>
      <c r="C20" s="21" t="str">
        <f>IF(B20="","",VLOOKUP(B20,[10]Rates!$B$4:$E$1778,2,FALSE))</f>
        <v/>
      </c>
      <c r="D20" s="109" t="str">
        <f>IF(B20="","",IF(VLOOKUP(B20,[10]Rates!$B$4:$E$1778,3,FALSE)="","",VLOOKUP(B20,[10]Rates!$B$4:$E$1778,3,FALSE)))</f>
        <v/>
      </c>
      <c r="E20" s="110" t="str">
        <f>IF(C20="","",IF(VLOOKUP(B20,[10]Rates!$B$4:$E$1778,4,FALSE)="","",VLOOKUP(B20,[10]Rates!$B$4:$E$1778,4,FALSE)))</f>
        <v/>
      </c>
      <c r="F20" s="111"/>
      <c r="G20" s="112" t="str">
        <f t="shared" ref="G20:G24" si="1">IF(F20="","",IF(D20="%",E20/100*F20,E20*F20))</f>
        <v/>
      </c>
    </row>
    <row r="21" spans="1:7" x14ac:dyDescent="0.25">
      <c r="A21" s="93"/>
      <c r="B21" s="108"/>
      <c r="C21" s="21" t="s">
        <v>166</v>
      </c>
      <c r="D21" s="109" t="s">
        <v>40</v>
      </c>
      <c r="E21" s="110"/>
      <c r="F21" s="111" t="s">
        <v>41</v>
      </c>
      <c r="G21" s="112"/>
    </row>
    <row r="22" spans="1:7" x14ac:dyDescent="0.25">
      <c r="A22" s="93"/>
      <c r="B22" s="108"/>
      <c r="C22" s="21" t="str">
        <f>IF(B22="","",VLOOKUP(B22,[10]Rates!$B$4:$E$1778,2,FALSE))</f>
        <v/>
      </c>
      <c r="D22" s="109" t="str">
        <f>IF(B22="","",IF(VLOOKUP(B22,[10]Rates!$B$4:$E$1778,3,FALSE)="","",VLOOKUP(B22,[10]Rates!$B$4:$E$1778,3,FALSE)))</f>
        <v/>
      </c>
      <c r="E22" s="110" t="str">
        <f>IF(C22="","",IF(VLOOKUP(B22,[10]Rates!$B$4:$E$1778,4,FALSE)="","",VLOOKUP(B22,[10]Rates!$B$4:$E$1778,4,FALSE)))</f>
        <v/>
      </c>
      <c r="F22" s="111"/>
      <c r="G22" s="112" t="str">
        <f t="shared" si="1"/>
        <v/>
      </c>
    </row>
    <row r="23" spans="1:7" ht="31.5" x14ac:dyDescent="0.25">
      <c r="A23" s="93"/>
      <c r="B23" s="108"/>
      <c r="C23" s="51" t="s">
        <v>39</v>
      </c>
      <c r="D23" s="109" t="s">
        <v>124</v>
      </c>
      <c r="E23" s="110"/>
      <c r="F23" s="111"/>
      <c r="G23" s="112" t="str">
        <f t="shared" si="1"/>
        <v/>
      </c>
    </row>
    <row r="24" spans="1:7" ht="15.75" thickBot="1" x14ac:dyDescent="0.3">
      <c r="A24" s="93"/>
      <c r="B24" s="113"/>
      <c r="C24" s="24" t="str">
        <f>IF(B24="","",VLOOKUP(B24,[10]Rates!$B$4:$E$1778,2,FALSE))</f>
        <v/>
      </c>
      <c r="D24" s="121" t="str">
        <f>IF(B24="","",IF(VLOOKUP(B24,[10]Rates!$B$4:$E$1778,3,FALSE)="","",VLOOKUP(B24,[10]Rates!$B$4:$E$1778,3,FALSE)))</f>
        <v/>
      </c>
      <c r="E24" s="122" t="str">
        <f>IF(C24="","",IF(VLOOKUP(B24,[10]Rates!$B$4:$E$1778,4,FALSE)="","",VLOOKUP(B24,[10]Rates!$B$4:$E$1778,4,FALSE)))</f>
        <v/>
      </c>
      <c r="F24" s="123"/>
      <c r="G24" s="124" t="str">
        <f t="shared" si="1"/>
        <v/>
      </c>
    </row>
    <row r="25" spans="1:7" ht="16.5" thickBot="1" x14ac:dyDescent="0.3">
      <c r="A25" s="93"/>
      <c r="B25" s="114"/>
      <c r="C25" s="27"/>
      <c r="D25" s="115"/>
      <c r="E25" s="116"/>
      <c r="F25" s="117" t="s">
        <v>6</v>
      </c>
      <c r="G25" s="118">
        <f>SUM(G10:G24)</f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6" workbookViewId="0">
      <selection activeCell="G23" sqref="G23"/>
    </sheetView>
  </sheetViews>
  <sheetFormatPr defaultRowHeight="15" x14ac:dyDescent="0.25"/>
  <cols>
    <col min="1" max="1" width="3.140625" style="81" customWidth="1"/>
    <col min="2" max="2" width="18.85546875" style="81" bestFit="1" customWidth="1"/>
    <col min="3" max="3" width="61.42578125" style="81" customWidth="1"/>
    <col min="4" max="6" width="11.7109375" style="81" customWidth="1"/>
    <col min="7" max="7" width="18.85546875" style="119" customWidth="1"/>
    <col min="8" max="8" width="27.5703125" style="81" bestFit="1" customWidth="1"/>
    <col min="9" max="16384" width="9.140625" style="81"/>
  </cols>
  <sheetData>
    <row r="1" spans="1:8" ht="15.75" x14ac:dyDescent="0.25">
      <c r="A1" s="77"/>
      <c r="B1" s="78" t="s">
        <v>9</v>
      </c>
      <c r="C1" s="79"/>
      <c r="D1" s="77"/>
      <c r="E1" s="77"/>
      <c r="F1" s="78" t="s">
        <v>10</v>
      </c>
      <c r="G1" s="80"/>
    </row>
    <row r="2" spans="1:8" x14ac:dyDescent="0.25">
      <c r="A2" s="77"/>
      <c r="B2" s="82"/>
      <c r="C2" s="79"/>
      <c r="D2" s="83"/>
      <c r="E2" s="84"/>
      <c r="F2" s="85"/>
      <c r="G2" s="80"/>
    </row>
    <row r="3" spans="1:8" ht="31.5" x14ac:dyDescent="0.25">
      <c r="A3" s="77"/>
      <c r="B3" s="86" t="s">
        <v>11</v>
      </c>
      <c r="C3" s="128" t="s">
        <v>86</v>
      </c>
      <c r="D3" s="77"/>
      <c r="E3" s="77"/>
      <c r="F3" s="78" t="s">
        <v>13</v>
      </c>
      <c r="G3" s="80"/>
    </row>
    <row r="4" spans="1:8" x14ac:dyDescent="0.25">
      <c r="A4" s="77"/>
      <c r="B4" s="88"/>
      <c r="C4" s="87"/>
      <c r="D4" s="77"/>
      <c r="E4" s="77"/>
      <c r="F4" s="77"/>
      <c r="G4" s="80"/>
    </row>
    <row r="5" spans="1:8" ht="15.75" x14ac:dyDescent="0.25">
      <c r="A5" s="77"/>
      <c r="B5" s="86" t="s">
        <v>14</v>
      </c>
      <c r="C5" s="87" t="s">
        <v>38</v>
      </c>
      <c r="D5" s="77"/>
      <c r="E5" s="77"/>
      <c r="F5" s="78" t="s">
        <v>15</v>
      </c>
      <c r="G5" s="80"/>
    </row>
    <row r="6" spans="1:8" x14ac:dyDescent="0.25">
      <c r="A6" s="77"/>
      <c r="B6" s="88"/>
      <c r="C6" s="87"/>
      <c r="D6" s="89"/>
      <c r="E6" s="89"/>
      <c r="F6" s="90"/>
      <c r="G6" s="91"/>
    </row>
    <row r="7" spans="1:8" ht="15.75" x14ac:dyDescent="0.25">
      <c r="A7" s="77"/>
      <c r="B7" s="86" t="s">
        <v>16</v>
      </c>
      <c r="C7" s="87"/>
      <c r="D7" s="88"/>
      <c r="E7" s="92"/>
      <c r="F7" s="78" t="s">
        <v>17</v>
      </c>
      <c r="G7" s="80"/>
    </row>
    <row r="8" spans="1:8" ht="16.5" thickBot="1" x14ac:dyDescent="0.3">
      <c r="A8" s="93"/>
      <c r="B8" s="94"/>
      <c r="C8" s="33"/>
      <c r="D8" s="95"/>
      <c r="E8" s="92"/>
      <c r="F8" s="92"/>
      <c r="G8" s="96"/>
    </row>
    <row r="9" spans="1:8" ht="16.5" thickBot="1" x14ac:dyDescent="0.3">
      <c r="A9" s="93"/>
      <c r="B9" s="97" t="s">
        <v>0</v>
      </c>
      <c r="C9" s="38" t="s">
        <v>1</v>
      </c>
      <c r="D9" s="98" t="s">
        <v>3</v>
      </c>
      <c r="E9" s="98" t="s">
        <v>4</v>
      </c>
      <c r="F9" s="98" t="s">
        <v>5</v>
      </c>
      <c r="G9" s="99" t="s">
        <v>7</v>
      </c>
      <c r="H9" s="127" t="s">
        <v>130</v>
      </c>
    </row>
    <row r="10" spans="1:8" ht="30" x14ac:dyDescent="0.2">
      <c r="A10" s="93"/>
      <c r="B10" s="100" t="s">
        <v>18</v>
      </c>
      <c r="C10" s="58" t="str">
        <f>IF(B10="","",VLOOKUP(B10,[11]Rates!$B$4:$E$1778,2,FALSE))</f>
        <v>White thermoplastic screed with applied glass beads - intermittent line 100mm wide</v>
      </c>
      <c r="D10" s="104" t="str">
        <f>IF(B10="","",IF(VLOOKUP(B10,[11]Rates!$B$4:$E$1778,3,FALSE)="","",VLOOKUP(B10,[11]Rates!$B$4:$E$1778,3,FALSE)))</f>
        <v>m</v>
      </c>
      <c r="E10" s="105"/>
      <c r="F10" s="106" t="s">
        <v>87</v>
      </c>
      <c r="G10" s="132">
        <f>IF(F10="","",IF(D10="%",E10/100*F10,E10*F10))</f>
        <v>0</v>
      </c>
      <c r="H10" s="133" t="s">
        <v>146</v>
      </c>
    </row>
    <row r="11" spans="1:8" ht="30" x14ac:dyDescent="0.2">
      <c r="A11" s="93"/>
      <c r="B11" s="100" t="s">
        <v>22</v>
      </c>
      <c r="C11" s="58" t="str">
        <f>IF(B11="","",VLOOKUP(B11,[11]Rates!$B$4:$E$1778,2,FALSE))</f>
        <v>White thermoplastic screed with applied glass beads - intermittent line 200mm wide</v>
      </c>
      <c r="D11" s="104" t="str">
        <f>IF(B11="","",IF(VLOOKUP(B11,[11]Rates!$B$4:$E$1778,3,FALSE)="","",VLOOKUP(B11,[11]Rates!$B$4:$E$1778,3,FALSE)))</f>
        <v>m</v>
      </c>
      <c r="E11" s="105"/>
      <c r="F11" s="106" t="s">
        <v>88</v>
      </c>
      <c r="G11" s="132">
        <f>IF(F11="","",IF(D11="%",E11/100*F11,E11*F11))</f>
        <v>0</v>
      </c>
      <c r="H11" s="133" t="s">
        <v>137</v>
      </c>
    </row>
    <row r="12" spans="1:8" ht="30" x14ac:dyDescent="0.2">
      <c r="A12" s="93"/>
      <c r="B12" s="100" t="s">
        <v>31</v>
      </c>
      <c r="C12" s="120" t="s">
        <v>117</v>
      </c>
      <c r="D12" s="104" t="str">
        <f>IF(B12="","",IF(VLOOKUP(B12,[11]Rates!$B$4:$E$1778,3,FALSE)="","",VLOOKUP(B12,[11]Rates!$B$4:$E$1778,3,FALSE)))</f>
        <v>m</v>
      </c>
      <c r="E12" s="105"/>
      <c r="F12" s="106" t="s">
        <v>89</v>
      </c>
      <c r="G12" s="132">
        <f>IF(F12="","",IF(D12="%",E12/100*F12,E12*F12))</f>
        <v>0</v>
      </c>
      <c r="H12" s="133" t="s">
        <v>140</v>
      </c>
    </row>
    <row r="13" spans="1:8" x14ac:dyDescent="0.2">
      <c r="A13" s="93"/>
      <c r="B13" s="100" t="s">
        <v>45</v>
      </c>
      <c r="C13" s="58" t="str">
        <f>IF(B13="","",VLOOKUP(B13,[11]Rates!$B$4:$E$1778,2,FALSE))</f>
        <v>White thermoplastic screeded arrow - 6m long</v>
      </c>
      <c r="D13" s="104" t="str">
        <f>IF(B13="","",IF(VLOOKUP(B13,[11]Rates!$B$4:$E$1778,3,FALSE)="","",VLOOKUP(B13,[11]Rates!$B$4:$E$1778,3,FALSE)))</f>
        <v>no</v>
      </c>
      <c r="E13" s="105"/>
      <c r="F13" s="106" t="s">
        <v>81</v>
      </c>
      <c r="G13" s="132">
        <f t="shared" ref="G13:G17" si="0">IF(F13="","",IF(D13="%",E13/100*F13,E13*F13))</f>
        <v>0</v>
      </c>
      <c r="H13" s="133"/>
    </row>
    <row r="14" spans="1:8" ht="30" x14ac:dyDescent="0.2">
      <c r="A14" s="93"/>
      <c r="B14" s="100" t="s">
        <v>64</v>
      </c>
      <c r="C14" s="58" t="str">
        <f>IF(B14="","",VLOOKUP(B14,[11]Rates!$B$4:$E$1778,2,FALSE))</f>
        <v>Establish and remove 3-way signals on 2 lane single carriageway</v>
      </c>
      <c r="D14" s="104" t="str">
        <f>IF(B14="","",IF(VLOOKUP(B14,[11]Rates!$B$4:$E$1778,3,FALSE)="","",VLOOKUP(B14,[11]Rates!$B$4:$E$1778,3,FALSE)))</f>
        <v>no</v>
      </c>
      <c r="E14" s="105"/>
      <c r="F14" s="106" t="s">
        <v>41</v>
      </c>
      <c r="G14" s="132">
        <f t="shared" si="0"/>
        <v>0</v>
      </c>
      <c r="H14" s="133"/>
    </row>
    <row r="15" spans="1:8" x14ac:dyDescent="0.2">
      <c r="A15" s="93"/>
      <c r="B15" s="100" t="s">
        <v>66</v>
      </c>
      <c r="C15" s="58" t="str">
        <f>IF(B15="","",VLOOKUP(B15,[11]Rates!$B$4:$E$1778,2,FALSE))</f>
        <v>Maintain 3-way signals</v>
      </c>
      <c r="D15" s="104" t="str">
        <f>IF(B15="","",IF(VLOOKUP(B15,[11]Rates!$B$4:$E$1778,3,FALSE)="","",VLOOKUP(B15,[11]Rates!$B$4:$E$1778,3,FALSE)))</f>
        <v>hr</v>
      </c>
      <c r="E15" s="105"/>
      <c r="F15" s="106" t="s">
        <v>90</v>
      </c>
      <c r="G15" s="132">
        <f t="shared" si="0"/>
        <v>0</v>
      </c>
      <c r="H15" s="133"/>
    </row>
    <row r="16" spans="1:8" ht="30" x14ac:dyDescent="0.2">
      <c r="A16" s="93"/>
      <c r="B16" s="100" t="s">
        <v>52</v>
      </c>
      <c r="C16" s="58" t="str">
        <f>IF(B16="","",VLOOKUP(B16,[11]Rates!$B$4:$E$1778,2,FALSE))</f>
        <v>Lane Closures - Lane 1 or lane 2 of a two lane dual carriageway road up to an initial length of 1,000m</v>
      </c>
      <c r="D16" s="104" t="str">
        <f>IF(B16="","",IF(VLOOKUP(B16,[11]Rates!$B$4:$E$1778,3,FALSE)="","",VLOOKUP(B16,[11]Rates!$B$4:$E$1778,3,FALSE)))</f>
        <v>no</v>
      </c>
      <c r="E16" s="105"/>
      <c r="F16" s="106" t="s">
        <v>46</v>
      </c>
      <c r="G16" s="132">
        <f t="shared" si="0"/>
        <v>0</v>
      </c>
      <c r="H16" s="133"/>
    </row>
    <row r="17" spans="1:8" ht="30" x14ac:dyDescent="0.2">
      <c r="A17" s="93"/>
      <c r="B17" s="100" t="s">
        <v>53</v>
      </c>
      <c r="C17" s="58" t="str">
        <f>IF(B17="","",VLOOKUP(B17,[11]Rates!$B$4:$E$1778,2,FALSE))</f>
        <v>Maintain Closure - Lane 1 or lane 2 of a two lane dual carriageway road up to an initial length of 1,000m</v>
      </c>
      <c r="D17" s="104" t="str">
        <f>IF(B17="","",IF(VLOOKUP(B17,[11]Rates!$B$4:$E$1778,3,FALSE)="","",VLOOKUP(B17,[11]Rates!$B$4:$E$1778,3,FALSE)))</f>
        <v>hr</v>
      </c>
      <c r="E17" s="105"/>
      <c r="F17" s="106" t="s">
        <v>91</v>
      </c>
      <c r="G17" s="132">
        <f t="shared" si="0"/>
        <v>0</v>
      </c>
      <c r="H17" s="133"/>
    </row>
    <row r="18" spans="1:8" x14ac:dyDescent="0.25">
      <c r="A18" s="93"/>
      <c r="B18" s="108"/>
      <c r="C18" s="21"/>
      <c r="D18" s="109"/>
      <c r="E18" s="110"/>
      <c r="F18" s="111"/>
      <c r="G18" s="112"/>
      <c r="H18" s="125"/>
    </row>
    <row r="19" spans="1:8" x14ac:dyDescent="0.25">
      <c r="A19" s="93"/>
      <c r="B19" s="108"/>
      <c r="C19" s="21" t="s">
        <v>166</v>
      </c>
      <c r="D19" s="109" t="s">
        <v>40</v>
      </c>
      <c r="E19" s="110"/>
      <c r="F19" s="111" t="s">
        <v>41</v>
      </c>
      <c r="G19" s="112">
        <f t="shared" ref="G19:G22" si="1">IF(F19="","",IF(D19="%",E19/100*F19,E19*F19))</f>
        <v>0</v>
      </c>
      <c r="H19" s="125"/>
    </row>
    <row r="20" spans="1:8" x14ac:dyDescent="0.25">
      <c r="A20" s="93"/>
      <c r="B20" s="108"/>
      <c r="C20" s="21" t="str">
        <f>IF(B20="","",VLOOKUP(B20,[12]Rates!$B$4:$E$1778,2,FALSE))</f>
        <v/>
      </c>
      <c r="D20" s="109" t="str">
        <f>IF(B20="","",IF(VLOOKUP(B20,[12]Rates!$B$4:$E$1778,3,FALSE)="","",VLOOKUP(B20,[12]Rates!$B$4:$E$1778,3,FALSE)))</f>
        <v/>
      </c>
      <c r="E20" s="110" t="str">
        <f>IF(C20="","",IF(VLOOKUP(B20,[12]Rates!$B$4:$E$1778,4,FALSE)="","",VLOOKUP(B20,[12]Rates!$B$4:$E$1778,4,FALSE)))</f>
        <v/>
      </c>
      <c r="F20" s="111"/>
      <c r="G20" s="112" t="str">
        <f t="shared" si="1"/>
        <v/>
      </c>
      <c r="H20" s="125"/>
    </row>
    <row r="21" spans="1:8" ht="31.5" x14ac:dyDescent="0.25">
      <c r="A21" s="93"/>
      <c r="B21" s="108"/>
      <c r="C21" s="51" t="s">
        <v>55</v>
      </c>
      <c r="D21" s="109" t="s">
        <v>124</v>
      </c>
      <c r="E21" s="110"/>
      <c r="F21" s="111"/>
      <c r="G21" s="112" t="str">
        <f t="shared" si="1"/>
        <v/>
      </c>
      <c r="H21" s="125"/>
    </row>
    <row r="22" spans="1:8" ht="15.75" thickBot="1" x14ac:dyDescent="0.3">
      <c r="A22" s="93"/>
      <c r="B22" s="113"/>
      <c r="C22" s="24" t="str">
        <f>IF(B22="","",VLOOKUP(B22,[12]Rates!$B$4:$E$1778,2,FALSE))</f>
        <v/>
      </c>
      <c r="D22" s="121" t="str">
        <f>IF(B22="","",IF(VLOOKUP(B22,[12]Rates!$B$4:$E$1778,3,FALSE)="","",VLOOKUP(B22,[12]Rates!$B$4:$E$1778,3,FALSE)))</f>
        <v/>
      </c>
      <c r="E22" s="122" t="str">
        <f>IF(C22="","",IF(VLOOKUP(B22,[12]Rates!$B$4:$E$1778,4,FALSE)="","",VLOOKUP(B22,[12]Rates!$B$4:$E$1778,4,FALSE)))</f>
        <v/>
      </c>
      <c r="F22" s="123"/>
      <c r="G22" s="124" t="str">
        <f t="shared" si="1"/>
        <v/>
      </c>
      <c r="H22" s="125"/>
    </row>
    <row r="23" spans="1:8" ht="16.5" thickBot="1" x14ac:dyDescent="0.3">
      <c r="A23" s="93"/>
      <c r="B23" s="114"/>
      <c r="C23" s="27"/>
      <c r="D23" s="115"/>
      <c r="E23" s="116"/>
      <c r="F23" s="117" t="s">
        <v>6</v>
      </c>
      <c r="G23" s="118">
        <f>SUM(G10:G21)</f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3" workbookViewId="0">
      <selection activeCell="G29" sqref="G29"/>
    </sheetView>
  </sheetViews>
  <sheetFormatPr defaultRowHeight="15" x14ac:dyDescent="0.25"/>
  <cols>
    <col min="1" max="1" width="3.85546875" style="81" customWidth="1"/>
    <col min="2" max="2" width="18.85546875" style="81" bestFit="1" customWidth="1"/>
    <col min="3" max="3" width="66.5703125" style="81" customWidth="1"/>
    <col min="4" max="6" width="11.5703125" style="81" customWidth="1"/>
    <col min="7" max="7" width="15.42578125" style="119" customWidth="1"/>
    <col min="8" max="8" width="47.42578125" style="81" bestFit="1" customWidth="1"/>
    <col min="9" max="16384" width="9.140625" style="81"/>
  </cols>
  <sheetData>
    <row r="1" spans="1:8" ht="15.75" x14ac:dyDescent="0.25">
      <c r="A1" s="77"/>
      <c r="B1" s="78" t="s">
        <v>9</v>
      </c>
      <c r="C1" s="79"/>
      <c r="D1" s="77"/>
      <c r="E1" s="77"/>
      <c r="F1" s="78" t="s">
        <v>10</v>
      </c>
      <c r="G1" s="80"/>
    </row>
    <row r="2" spans="1:8" x14ac:dyDescent="0.25">
      <c r="A2" s="77"/>
      <c r="B2" s="82"/>
      <c r="C2" s="79"/>
      <c r="D2" s="83"/>
      <c r="E2" s="84"/>
      <c r="F2" s="85"/>
      <c r="G2" s="80"/>
    </row>
    <row r="3" spans="1:8" ht="31.5" x14ac:dyDescent="0.25">
      <c r="A3" s="77"/>
      <c r="B3" s="86" t="s">
        <v>11</v>
      </c>
      <c r="C3" s="128" t="s">
        <v>96</v>
      </c>
      <c r="D3" s="77"/>
      <c r="E3" s="77"/>
      <c r="F3" s="78" t="s">
        <v>13</v>
      </c>
      <c r="G3" s="80"/>
    </row>
    <row r="4" spans="1:8" x14ac:dyDescent="0.25">
      <c r="A4" s="77"/>
      <c r="B4" s="88"/>
      <c r="C4" s="87"/>
      <c r="D4" s="77"/>
      <c r="E4" s="77"/>
      <c r="F4" s="77"/>
      <c r="G4" s="80"/>
    </row>
    <row r="5" spans="1:8" ht="15.75" x14ac:dyDescent="0.25">
      <c r="A5" s="77"/>
      <c r="B5" s="86" t="s">
        <v>14</v>
      </c>
      <c r="C5" s="87" t="s">
        <v>38</v>
      </c>
      <c r="D5" s="77"/>
      <c r="E5" s="77"/>
      <c r="F5" s="78" t="s">
        <v>15</v>
      </c>
      <c r="G5" s="80"/>
    </row>
    <row r="6" spans="1:8" x14ac:dyDescent="0.25">
      <c r="A6" s="77"/>
      <c r="B6" s="88"/>
      <c r="C6" s="87"/>
      <c r="D6" s="89"/>
      <c r="E6" s="89"/>
      <c r="F6" s="90"/>
      <c r="G6" s="91"/>
    </row>
    <row r="7" spans="1:8" ht="15.75" x14ac:dyDescent="0.25">
      <c r="A7" s="77"/>
      <c r="B7" s="86" t="s">
        <v>16</v>
      </c>
      <c r="C7" s="87"/>
      <c r="D7" s="88"/>
      <c r="E7" s="92"/>
      <c r="F7" s="78" t="s">
        <v>17</v>
      </c>
      <c r="G7" s="80"/>
    </row>
    <row r="8" spans="1:8" ht="16.5" thickBot="1" x14ac:dyDescent="0.3">
      <c r="A8" s="93"/>
      <c r="B8" s="94"/>
      <c r="C8" s="33"/>
      <c r="D8" s="95"/>
      <c r="E8" s="92"/>
      <c r="F8" s="92"/>
      <c r="G8" s="96"/>
    </row>
    <row r="9" spans="1:8" ht="16.5" thickBot="1" x14ac:dyDescent="0.3">
      <c r="A9" s="93"/>
      <c r="B9" s="97" t="s">
        <v>0</v>
      </c>
      <c r="C9" s="38" t="s">
        <v>1</v>
      </c>
      <c r="D9" s="98" t="s">
        <v>3</v>
      </c>
      <c r="E9" s="98" t="s">
        <v>4</v>
      </c>
      <c r="F9" s="98" t="s">
        <v>5</v>
      </c>
      <c r="G9" s="99" t="s">
        <v>7</v>
      </c>
      <c r="H9" s="127" t="s">
        <v>130</v>
      </c>
    </row>
    <row r="10" spans="1:8" ht="30" x14ac:dyDescent="0.2">
      <c r="A10" s="93"/>
      <c r="B10" s="100" t="s">
        <v>18</v>
      </c>
      <c r="C10" s="54" t="str">
        <f>IF(B10="","",VLOOKUP(B10,[13]Rates!$B$4:$E$1778,2,FALSE))</f>
        <v>White thermoplastic screed with applied glass beads - intermittent line 100mm wide</v>
      </c>
      <c r="D10" s="101" t="str">
        <f>IF(B10="","",IF(VLOOKUP(B10,[13]Rates!$B$4:$E$1778,3,FALSE)="","",VLOOKUP(B10,[13]Rates!$B$4:$E$1778,3,FALSE)))</f>
        <v>m</v>
      </c>
      <c r="E10" s="102"/>
      <c r="F10" s="103" t="s">
        <v>147</v>
      </c>
      <c r="G10" s="132">
        <f>IF(F10="","",IF(D10="%",E10/100*F10,E10*F10))</f>
        <v>0</v>
      </c>
      <c r="H10" s="133" t="s">
        <v>148</v>
      </c>
    </row>
    <row r="11" spans="1:8" ht="30" x14ac:dyDescent="0.2">
      <c r="A11" s="93"/>
      <c r="B11" s="100" t="s">
        <v>71</v>
      </c>
      <c r="C11" s="54" t="str">
        <f>IF(B11="","",VLOOKUP(B11,[13]Rates!$B$4:$E$1778,2,FALSE))</f>
        <v>White thermoplastic screed with applied glass beads - intermittent line 150mm wide</v>
      </c>
      <c r="D11" s="101" t="str">
        <f>IF(B11="","",IF(VLOOKUP(B11,[13]Rates!$B$4:$E$1778,3,FALSE)="","",VLOOKUP(B11,[13]Rates!$B$4:$E$1778,3,FALSE)))</f>
        <v>m</v>
      </c>
      <c r="E11" s="102"/>
      <c r="F11" s="103" t="s">
        <v>149</v>
      </c>
      <c r="G11" s="132">
        <f>IF(F11="","",IF(D11="%",E11/100*F11,E11*F11))</f>
        <v>0</v>
      </c>
      <c r="H11" s="133" t="s">
        <v>136</v>
      </c>
    </row>
    <row r="12" spans="1:8" ht="30" x14ac:dyDescent="0.2">
      <c r="A12" s="93"/>
      <c r="B12" s="100" t="s">
        <v>31</v>
      </c>
      <c r="C12" s="120" t="s">
        <v>117</v>
      </c>
      <c r="D12" s="101" t="str">
        <f>IF(B12="","",IF(VLOOKUP(B12,[13]Rates!$B$4:$E$1778,3,FALSE)="","",VLOOKUP(B12,[13]Rates!$B$4:$E$1778,3,FALSE)))</f>
        <v>m</v>
      </c>
      <c r="E12" s="102"/>
      <c r="F12" s="103" t="s">
        <v>150</v>
      </c>
      <c r="G12" s="132">
        <f>IF(F12="","",IF(D12="%",E12/100*F12,E12*F12))</f>
        <v>0</v>
      </c>
      <c r="H12" s="133"/>
    </row>
    <row r="13" spans="1:8" ht="30" x14ac:dyDescent="0.2">
      <c r="A13" s="93"/>
      <c r="B13" s="100" t="s">
        <v>20</v>
      </c>
      <c r="C13" s="58" t="str">
        <f>IF(B13="","",VLOOKUP(B13,[13]Rates!$B$4:$E$1778,2,FALSE))</f>
        <v>White thermoplastic screed with applied glass beads - continuous line 100mm wide</v>
      </c>
      <c r="D13" s="104" t="str">
        <f>IF(B13="","",IF(VLOOKUP(B13,[13]Rates!$B$4:$E$1778,3,FALSE)="","",VLOOKUP(B13,[13]Rates!$B$4:$E$1778,3,FALSE)))</f>
        <v>m</v>
      </c>
      <c r="E13" s="105"/>
      <c r="F13" s="106" t="s">
        <v>151</v>
      </c>
      <c r="G13" s="132">
        <f>IF(F13="","",IF(D13="%",E13/100*F13,E13*F13))</f>
        <v>0</v>
      </c>
      <c r="H13" s="133"/>
    </row>
    <row r="14" spans="1:8" ht="30" x14ac:dyDescent="0.2">
      <c r="A14" s="93"/>
      <c r="B14" s="100" t="s">
        <v>24</v>
      </c>
      <c r="C14" s="58" t="str">
        <f>IF(B14="","",VLOOKUP(B14,[13]Rates!$B$4:$E$1778,2,FALSE))</f>
        <v>White thermoplastic screed with applied glass beads - continuous line 200mm wide</v>
      </c>
      <c r="D14" s="104" t="str">
        <f>IF(B14="","",IF(VLOOKUP(B14,[13]Rates!$B$4:$E$1778,3,FALSE)="","",VLOOKUP(B14,[13]Rates!$B$4:$E$1778,3,FALSE)))</f>
        <v>m</v>
      </c>
      <c r="E14" s="105"/>
      <c r="F14" s="106" t="s">
        <v>152</v>
      </c>
      <c r="G14" s="132">
        <f>IF(F14="","",IF(D14="%",E14/100*F14,E14*F14))</f>
        <v>0</v>
      </c>
      <c r="H14" s="133" t="s">
        <v>153</v>
      </c>
    </row>
    <row r="15" spans="1:8" x14ac:dyDescent="0.2">
      <c r="A15" s="93"/>
      <c r="B15" s="100" t="s">
        <v>43</v>
      </c>
      <c r="C15" s="58" t="str">
        <f>IF(B15="","",VLOOKUP(B15,[13]Rates!$B$4:$E$1778,2,FALSE))</f>
        <v>White thermoplastic screeded arrow - 4m long</v>
      </c>
      <c r="D15" s="104" t="str">
        <f>IF(B15="","",IF(VLOOKUP(B15,[13]Rates!$B$4:$E$1778,3,FALSE)="","",VLOOKUP(B15,[13]Rates!$B$4:$E$1778,3,FALSE)))</f>
        <v>no</v>
      </c>
      <c r="E15" s="105"/>
      <c r="F15" s="106" t="s">
        <v>29</v>
      </c>
      <c r="G15" s="132">
        <f t="shared" ref="G15:G22" si="0">IF(F15="","",IF(D15="%",E15/100*F15,E15*F15))</f>
        <v>0</v>
      </c>
      <c r="H15" s="133"/>
    </row>
    <row r="16" spans="1:8" x14ac:dyDescent="0.2">
      <c r="A16" s="93"/>
      <c r="B16" s="100" t="s">
        <v>97</v>
      </c>
      <c r="C16" s="58" t="str">
        <f>IF(B16="","",VLOOKUP(B16,[13]Rates!$B$4:$E$1778,2,FALSE))</f>
        <v>White thermoplastic screeded arrow - 4.5m long</v>
      </c>
      <c r="D16" s="104" t="str">
        <f>IF(B16="","",IF(VLOOKUP(B16,[13]Rates!$B$4:$E$1778,3,FALSE)="","",VLOOKUP(B16,[13]Rates!$B$4:$E$1778,3,FALSE)))</f>
        <v>no</v>
      </c>
      <c r="E16" s="105"/>
      <c r="F16" s="106" t="s">
        <v>63</v>
      </c>
      <c r="G16" s="132">
        <f t="shared" si="0"/>
        <v>0</v>
      </c>
      <c r="H16" s="133"/>
    </row>
    <row r="17" spans="1:8" x14ac:dyDescent="0.2">
      <c r="A17" s="93"/>
      <c r="B17" s="100" t="s">
        <v>45</v>
      </c>
      <c r="C17" s="58" t="str">
        <f>IF(B17="","",VLOOKUP(B17,[13]Rates!$B$4:$E$1778,2,FALSE))</f>
        <v>White thermoplastic screeded arrow - 6m long</v>
      </c>
      <c r="D17" s="104" t="str">
        <f>IF(B17="","",IF(VLOOKUP(B17,[13]Rates!$B$4:$E$1778,3,FALSE)="","",VLOOKUP(B17,[13]Rates!$B$4:$E$1778,3,FALSE)))</f>
        <v>no</v>
      </c>
      <c r="E17" s="105"/>
      <c r="F17" s="106" t="s">
        <v>90</v>
      </c>
      <c r="G17" s="132">
        <f>IF(F17="","",IF(D17="%",E17/100*F17,E17*F17))</f>
        <v>0</v>
      </c>
      <c r="H17" s="133"/>
    </row>
    <row r="18" spans="1:8" x14ac:dyDescent="0.2">
      <c r="A18" s="93"/>
      <c r="B18" s="100" t="s">
        <v>98</v>
      </c>
      <c r="C18" s="58" t="str">
        <f>IF(B18="","",VLOOKUP(B18,[13]Rates!$B$4:$E$1778,2,FALSE))</f>
        <v>White thermoplastic screeded arrow - 8m long</v>
      </c>
      <c r="D18" s="104" t="str">
        <f>IF(B18="","",IF(VLOOKUP(B18,[13]Rates!$B$4:$E$1778,3,FALSE)="","",VLOOKUP(B18,[13]Rates!$B$4:$E$1778,3,FALSE)))</f>
        <v>no</v>
      </c>
      <c r="E18" s="105"/>
      <c r="F18" s="106" t="s">
        <v>63</v>
      </c>
      <c r="G18" s="132">
        <f t="shared" si="0"/>
        <v>0</v>
      </c>
      <c r="H18" s="133"/>
    </row>
    <row r="19" spans="1:8" x14ac:dyDescent="0.2">
      <c r="A19" s="93"/>
      <c r="B19" s="100" t="s">
        <v>154</v>
      </c>
      <c r="C19" s="58" t="str">
        <f>IF(B19="","",VLOOKUP(B19,[13]Rates!$B$4:$E$1778,2,FALSE))</f>
        <v>White thermoplastic screeded arrow - 16m long</v>
      </c>
      <c r="D19" s="104" t="str">
        <f>IF(B19="","",IF(VLOOKUP(B19,[13]Rates!$B$4:$E$1778,3,FALSE)="","",VLOOKUP(B19,[13]Rates!$B$4:$E$1778,3,FALSE)))</f>
        <v>no</v>
      </c>
      <c r="E19" s="105"/>
      <c r="F19" s="106" t="s">
        <v>41</v>
      </c>
      <c r="G19" s="132">
        <f>IF(F19="","",IF(D19="%",E19/100*F19,E19*F19))</f>
        <v>0</v>
      </c>
      <c r="H19" s="133"/>
    </row>
    <row r="20" spans="1:8" ht="30" x14ac:dyDescent="0.2">
      <c r="A20" s="93"/>
      <c r="B20" s="100" t="s">
        <v>47</v>
      </c>
      <c r="C20" s="58" t="str">
        <f>IF(B20="","",VLOOKUP(B20,[13]Rates!$B$4:$E$1778,2,FALSE))</f>
        <v>White thermoplastic screeded letters or numerals - 1600mm long</v>
      </c>
      <c r="D20" s="104" t="str">
        <f>IF(B20="","",IF(VLOOKUP(B20,[13]Rates!$B$4:$E$1778,3,FALSE)="","",VLOOKUP(B20,[13]Rates!$B$4:$E$1778,3,FALSE)))</f>
        <v>no</v>
      </c>
      <c r="E20" s="105"/>
      <c r="F20" s="106" t="s">
        <v>61</v>
      </c>
      <c r="G20" s="132">
        <f>IF(F20="","",IF(D20="%",E20/100*F20,E20*F20))</f>
        <v>0</v>
      </c>
      <c r="H20" s="133"/>
    </row>
    <row r="21" spans="1:8" ht="30" x14ac:dyDescent="0.2">
      <c r="A21" s="93"/>
      <c r="B21" s="100" t="s">
        <v>52</v>
      </c>
      <c r="C21" s="58" t="str">
        <f>IF(B21="","",VLOOKUP(B21,[13]Rates!$B$4:$E$1778,2,FALSE))</f>
        <v>Lane Closures - Lane 1 or lane 2 of a two lane dual carriageway road up to an initial length of 1,000m</v>
      </c>
      <c r="D21" s="104" t="str">
        <f>IF(B21="","",IF(VLOOKUP(B21,[13]Rates!$B$4:$E$1778,3,FALSE)="","",VLOOKUP(B21,[13]Rates!$B$4:$E$1778,3,FALSE)))</f>
        <v>no</v>
      </c>
      <c r="E21" s="105"/>
      <c r="F21" s="106" t="s">
        <v>99</v>
      </c>
      <c r="G21" s="132">
        <f t="shared" si="0"/>
        <v>0</v>
      </c>
      <c r="H21" s="133"/>
    </row>
    <row r="22" spans="1:8" ht="30" x14ac:dyDescent="0.2">
      <c r="A22" s="93"/>
      <c r="B22" s="100" t="s">
        <v>53</v>
      </c>
      <c r="C22" s="58" t="str">
        <f>IF(B22="","",VLOOKUP(B22,[13]Rates!$B$4:$E$1778,2,FALSE))</f>
        <v>Maintain Closure - Lane 1 or lane 2 of a two lane dual carriageway road up to an initial length of 1,000m</v>
      </c>
      <c r="D22" s="104" t="str">
        <f>IF(B22="","",IF(VLOOKUP(B22,[13]Rates!$B$4:$E$1778,3,FALSE)="","",VLOOKUP(B22,[13]Rates!$B$4:$E$1778,3,FALSE)))</f>
        <v>hr</v>
      </c>
      <c r="E22" s="105"/>
      <c r="F22" s="106" t="s">
        <v>91</v>
      </c>
      <c r="G22" s="132">
        <f t="shared" si="0"/>
        <v>0</v>
      </c>
      <c r="H22" s="133"/>
    </row>
    <row r="23" spans="1:8" x14ac:dyDescent="0.2">
      <c r="A23" s="93"/>
      <c r="B23" s="100"/>
      <c r="C23" s="58"/>
      <c r="D23" s="104"/>
      <c r="E23" s="105"/>
      <c r="F23" s="106"/>
      <c r="G23" s="132"/>
      <c r="H23" s="133"/>
    </row>
    <row r="24" spans="1:8" x14ac:dyDescent="0.25">
      <c r="A24" s="93"/>
      <c r="B24" s="108"/>
      <c r="C24" s="21" t="s">
        <v>166</v>
      </c>
      <c r="D24" s="109" t="s">
        <v>40</v>
      </c>
      <c r="E24" s="110"/>
      <c r="F24" s="111" t="s">
        <v>41</v>
      </c>
      <c r="G24" s="112">
        <f t="shared" ref="G24:G27" si="1">IF(F24="","",IF(D24="%",E24/100*F24,E24*F24))</f>
        <v>0</v>
      </c>
      <c r="H24" s="125"/>
    </row>
    <row r="25" spans="1:8" x14ac:dyDescent="0.25">
      <c r="A25" s="93"/>
      <c r="B25" s="108"/>
      <c r="C25" s="21" t="str">
        <f>IF(B25="","",VLOOKUP(B25,[14]Rates!$B$4:$E$1778,2,FALSE))</f>
        <v/>
      </c>
      <c r="D25" s="109" t="str">
        <f>IF(B25="","",IF(VLOOKUP(B25,[14]Rates!$B$4:$E$1778,3,FALSE)="","",VLOOKUP(B25,[14]Rates!$B$4:$E$1778,3,FALSE)))</f>
        <v/>
      </c>
      <c r="E25" s="110" t="str">
        <f>IF(C25="","",IF(VLOOKUP(B25,[14]Rates!$B$4:$E$1778,4,FALSE)="","",VLOOKUP(B25,[14]Rates!$B$4:$E$1778,4,FALSE)))</f>
        <v/>
      </c>
      <c r="F25" s="111"/>
      <c r="G25" s="112" t="str">
        <f t="shared" si="1"/>
        <v/>
      </c>
      <c r="H25" s="125"/>
    </row>
    <row r="26" spans="1:8" ht="15.75" x14ac:dyDescent="0.25">
      <c r="A26" s="93"/>
      <c r="B26" s="108"/>
      <c r="C26" s="51" t="s">
        <v>55</v>
      </c>
      <c r="D26" s="109" t="s">
        <v>124</v>
      </c>
      <c r="E26" s="110"/>
      <c r="F26" s="111"/>
      <c r="G26" s="112" t="str">
        <f t="shared" si="1"/>
        <v/>
      </c>
      <c r="H26" s="125"/>
    </row>
    <row r="27" spans="1:8" ht="15.75" thickBot="1" x14ac:dyDescent="0.3">
      <c r="A27" s="93"/>
      <c r="B27" s="113"/>
      <c r="C27" s="24" t="str">
        <f>IF(B27="","",VLOOKUP(B27,[14]Rates!$B$4:$E$1778,2,FALSE))</f>
        <v/>
      </c>
      <c r="D27" s="121" t="str">
        <f>IF(B27="","",IF(VLOOKUP(B27,[14]Rates!$B$4:$E$1778,3,FALSE)="","",VLOOKUP(B27,[14]Rates!$B$4:$E$1778,3,FALSE)))</f>
        <v/>
      </c>
      <c r="E27" s="122" t="str">
        <f>IF(C27="","",IF(VLOOKUP(B27,[14]Rates!$B$4:$E$1778,4,FALSE)="","",VLOOKUP(B27,[14]Rates!$B$4:$E$1778,4,FALSE)))</f>
        <v/>
      </c>
      <c r="F27" s="123"/>
      <c r="G27" s="124" t="str">
        <f t="shared" si="1"/>
        <v/>
      </c>
      <c r="H27" s="125"/>
    </row>
    <row r="28" spans="1:8" ht="16.5" thickBot="1" x14ac:dyDescent="0.3">
      <c r="A28" s="93"/>
      <c r="B28" s="114"/>
      <c r="C28" s="27"/>
      <c r="D28" s="115"/>
      <c r="E28" s="116"/>
      <c r="F28" s="117" t="s">
        <v>6</v>
      </c>
      <c r="G28" s="118">
        <f>SUM(G10:G27)</f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7" workbookViewId="0">
      <selection activeCell="G33" sqref="G33"/>
    </sheetView>
  </sheetViews>
  <sheetFormatPr defaultRowHeight="15" x14ac:dyDescent="0.25"/>
  <cols>
    <col min="1" max="1" width="4.140625" style="65" customWidth="1"/>
    <col min="2" max="2" width="18.85546875" style="65" bestFit="1" customWidth="1"/>
    <col min="3" max="3" width="54.7109375" style="65" customWidth="1"/>
    <col min="4" max="6" width="13.7109375" style="65" customWidth="1"/>
    <col min="7" max="7" width="18" style="76" customWidth="1"/>
    <col min="8" max="8" width="48.42578125" style="65" bestFit="1" customWidth="1"/>
    <col min="9" max="16384" width="9.140625" style="65"/>
  </cols>
  <sheetData>
    <row r="1" spans="1:8" ht="15.75" x14ac:dyDescent="0.25">
      <c r="A1" s="29"/>
      <c r="B1" s="63" t="s">
        <v>9</v>
      </c>
      <c r="C1" s="64"/>
      <c r="D1" s="29"/>
      <c r="E1" s="29"/>
      <c r="F1" s="63" t="s">
        <v>10</v>
      </c>
      <c r="G1" s="30"/>
    </row>
    <row r="2" spans="1:8" x14ac:dyDescent="0.25">
      <c r="A2" s="29"/>
      <c r="B2" s="66"/>
      <c r="C2" s="64"/>
      <c r="D2" s="67"/>
      <c r="E2" s="68"/>
      <c r="F2" s="69"/>
      <c r="G2" s="30"/>
    </row>
    <row r="3" spans="1:8" ht="15.75" x14ac:dyDescent="0.25">
      <c r="A3" s="29"/>
      <c r="B3" s="70" t="s">
        <v>11</v>
      </c>
      <c r="C3" s="131" t="s">
        <v>100</v>
      </c>
      <c r="D3" s="29"/>
      <c r="E3" s="29"/>
      <c r="F3" s="63" t="s">
        <v>13</v>
      </c>
      <c r="G3" s="30"/>
    </row>
    <row r="4" spans="1:8" x14ac:dyDescent="0.25">
      <c r="A4" s="29"/>
      <c r="B4" s="72"/>
      <c r="C4" s="71"/>
      <c r="D4" s="29"/>
      <c r="E4" s="29"/>
      <c r="F4" s="29"/>
      <c r="G4" s="30"/>
    </row>
    <row r="5" spans="1:8" ht="15.75" x14ac:dyDescent="0.25">
      <c r="A5" s="29"/>
      <c r="B5" s="70" t="s">
        <v>14</v>
      </c>
      <c r="C5" s="71" t="s">
        <v>38</v>
      </c>
      <c r="D5" s="29"/>
      <c r="E5" s="29"/>
      <c r="F5" s="63" t="s">
        <v>15</v>
      </c>
      <c r="G5" s="30"/>
    </row>
    <row r="6" spans="1:8" x14ac:dyDescent="0.25">
      <c r="A6" s="29"/>
      <c r="B6" s="72"/>
      <c r="C6" s="71"/>
      <c r="D6" s="73"/>
      <c r="E6" s="73"/>
      <c r="F6" s="74"/>
      <c r="G6" s="75"/>
    </row>
    <row r="7" spans="1:8" ht="15.75" x14ac:dyDescent="0.25">
      <c r="A7" s="29"/>
      <c r="B7" s="70" t="s">
        <v>16</v>
      </c>
      <c r="C7" s="71"/>
      <c r="D7" s="72"/>
      <c r="E7" s="35"/>
      <c r="F7" s="63" t="s">
        <v>17</v>
      </c>
      <c r="G7" s="30"/>
    </row>
    <row r="8" spans="1:8" ht="16.5" thickBot="1" x14ac:dyDescent="0.3">
      <c r="A8" s="31"/>
      <c r="B8" s="32"/>
      <c r="C8" s="33"/>
      <c r="D8" s="34"/>
      <c r="E8" s="35"/>
      <c r="F8" s="35"/>
      <c r="G8" s="36"/>
    </row>
    <row r="9" spans="1:8" ht="16.5" thickBot="1" x14ac:dyDescent="0.3">
      <c r="A9" s="31"/>
      <c r="B9" s="37" t="s">
        <v>0</v>
      </c>
      <c r="C9" s="38" t="s">
        <v>1</v>
      </c>
      <c r="D9" s="39" t="s">
        <v>3</v>
      </c>
      <c r="E9" s="39" t="s">
        <v>4</v>
      </c>
      <c r="F9" s="39" t="s">
        <v>5</v>
      </c>
      <c r="G9" s="40" t="s">
        <v>7</v>
      </c>
      <c r="H9" s="136" t="s">
        <v>130</v>
      </c>
    </row>
    <row r="10" spans="1:8" ht="30" x14ac:dyDescent="0.2">
      <c r="A10" s="31"/>
      <c r="B10" s="53" t="s">
        <v>18</v>
      </c>
      <c r="C10" s="54" t="str">
        <f>IF(B10="","",VLOOKUP(B10,[15]Rates!$B$4:$E$1778,2,FALSE))</f>
        <v>White thermoplastic screed with applied glass beads - intermittent line 100mm wide</v>
      </c>
      <c r="D10" s="55" t="str">
        <f>IF(B10="","",IF(VLOOKUP(B10,[15]Rates!$B$4:$E$1778,3,FALSE)="","",VLOOKUP(B10,[15]Rates!$B$4:$E$1778,3,FALSE)))</f>
        <v>m</v>
      </c>
      <c r="E10" s="56"/>
      <c r="F10" s="57" t="s">
        <v>101</v>
      </c>
      <c r="G10" s="134">
        <f t="shared" ref="G10:G26" si="0">IF(F10="","",IF(D10="%",E10/100*F10,E10*F10))</f>
        <v>0</v>
      </c>
      <c r="H10" s="126" t="s">
        <v>155</v>
      </c>
    </row>
    <row r="11" spans="1:8" ht="30" x14ac:dyDescent="0.2">
      <c r="A11" s="31"/>
      <c r="B11" s="53" t="s">
        <v>102</v>
      </c>
      <c r="C11" s="58" t="str">
        <f>IF(B11="","",VLOOKUP(B11,[15]Rates!$B$4:$E$1778,2,FALSE))</f>
        <v>White thermoplastic screed with applied glass beads - continuous line 150mm wide</v>
      </c>
      <c r="D11" s="59" t="str">
        <f>IF(B11="","",IF(VLOOKUP(B11,[15]Rates!$B$4:$E$1778,3,FALSE)="","",VLOOKUP(B11,[15]Rates!$B$4:$E$1778,3,FALSE)))</f>
        <v>m</v>
      </c>
      <c r="E11" s="60"/>
      <c r="F11" s="61" t="s">
        <v>103</v>
      </c>
      <c r="G11" s="134">
        <f t="shared" si="0"/>
        <v>0</v>
      </c>
      <c r="H11" s="126"/>
    </row>
    <row r="12" spans="1:8" ht="30" x14ac:dyDescent="0.2">
      <c r="A12" s="31"/>
      <c r="B12" s="53" t="s">
        <v>22</v>
      </c>
      <c r="C12" s="58" t="str">
        <f>IF(B12="","",VLOOKUP(B12,[15]Rates!$B$4:$E$1778,2,FALSE))</f>
        <v>White thermoplastic screed with applied glass beads - intermittent line 200mm wide</v>
      </c>
      <c r="D12" s="59" t="str">
        <f>IF(B12="","",IF(VLOOKUP(B12,[15]Rates!$B$4:$E$1778,3,FALSE)="","",VLOOKUP(B12,[15]Rates!$B$4:$E$1778,3,FALSE)))</f>
        <v>m</v>
      </c>
      <c r="E12" s="60"/>
      <c r="F12" s="61" t="s">
        <v>104</v>
      </c>
      <c r="G12" s="134">
        <f>IF(F12="","",IF(D12="%",E12/100*F12,E12*F12))</f>
        <v>0</v>
      </c>
      <c r="H12" s="126" t="s">
        <v>137</v>
      </c>
    </row>
    <row r="13" spans="1:8" ht="30" x14ac:dyDescent="0.2">
      <c r="A13" s="31"/>
      <c r="B13" s="53" t="s">
        <v>59</v>
      </c>
      <c r="C13" s="58" t="str">
        <f>IF(B13="","",VLOOKUP(B13,[15]Rates!$B$4:$E$1778,2,FALSE))</f>
        <v>White thermoplastic screed with applied glass beads - intermittent line 500mm wide</v>
      </c>
      <c r="D13" s="59" t="str">
        <f>IF(B13="","",IF(VLOOKUP(B13,[15]Rates!$B$4:$E$1778,3,FALSE)="","",VLOOKUP(B13,[15]Rates!$B$4:$E$1778,3,FALSE)))</f>
        <v>m</v>
      </c>
      <c r="E13" s="60"/>
      <c r="F13" s="61" t="s">
        <v>105</v>
      </c>
      <c r="G13" s="134">
        <f>IF(F13="","",IF(D13="%",E13/100*F13,E13*F13))</f>
        <v>0</v>
      </c>
      <c r="H13" s="126"/>
    </row>
    <row r="14" spans="1:8" ht="30" x14ac:dyDescent="0.2">
      <c r="A14" s="31"/>
      <c r="B14" s="53" t="s">
        <v>47</v>
      </c>
      <c r="C14" s="58" t="str">
        <f>IF(B14="","",VLOOKUP(B14,[15]Rates!$B$4:$E$1778,2,FALSE))</f>
        <v>White thermoplastic screeded letters or numerals - 1600mm long</v>
      </c>
      <c r="D14" s="59" t="str">
        <f>IF(B14="","",IF(VLOOKUP(B14,[15]Rates!$B$4:$E$1778,3,FALSE)="","",VLOOKUP(B14,[15]Rates!$B$4:$E$1778,3,FALSE)))</f>
        <v>no</v>
      </c>
      <c r="E14" s="60"/>
      <c r="F14" s="61" t="s">
        <v>46</v>
      </c>
      <c r="G14" s="134">
        <f t="shared" si="0"/>
        <v>0</v>
      </c>
      <c r="H14" s="126"/>
    </row>
    <row r="15" spans="1:8" x14ac:dyDescent="0.2">
      <c r="A15" s="31"/>
      <c r="B15" s="53" t="s">
        <v>43</v>
      </c>
      <c r="C15" s="58" t="str">
        <f>IF(B15="","",VLOOKUP(B15,[15]Rates!$B$4:$E$1778,2,FALSE))</f>
        <v>White thermoplastic screeded arrow - 4m long</v>
      </c>
      <c r="D15" s="59" t="str">
        <f>IF(B15="","",IF(VLOOKUP(B15,[15]Rates!$B$4:$E$1778,3,FALSE)="","",VLOOKUP(B15,[15]Rates!$B$4:$E$1778,3,FALSE)))</f>
        <v>no</v>
      </c>
      <c r="E15" s="60"/>
      <c r="F15" s="61" t="s">
        <v>65</v>
      </c>
      <c r="G15" s="134">
        <f t="shared" si="0"/>
        <v>0</v>
      </c>
      <c r="H15" s="126"/>
    </row>
    <row r="16" spans="1:8" x14ac:dyDescent="0.2">
      <c r="A16" s="31"/>
      <c r="B16" s="53" t="s">
        <v>98</v>
      </c>
      <c r="C16" s="58" t="str">
        <f>IF(B16="","",VLOOKUP(B16,[15]Rates!$B$4:$E$1778,2,FALSE))</f>
        <v>White thermoplastic screeded arrow - 8m long</v>
      </c>
      <c r="D16" s="59" t="str">
        <f>IF(B16="","",IF(VLOOKUP(B16,[15]Rates!$B$4:$E$1778,3,FALSE)="","",VLOOKUP(B16,[15]Rates!$B$4:$E$1778,3,FALSE)))</f>
        <v>no</v>
      </c>
      <c r="E16" s="60"/>
      <c r="F16" s="61" t="s">
        <v>41</v>
      </c>
      <c r="G16" s="134">
        <f t="shared" si="0"/>
        <v>0</v>
      </c>
      <c r="H16" s="126"/>
    </row>
    <row r="17" spans="1:8" x14ac:dyDescent="0.2">
      <c r="A17" s="31"/>
      <c r="B17" s="53" t="s">
        <v>28</v>
      </c>
      <c r="C17" s="58" t="str">
        <f>IF(B17="","",VLOOKUP(B17,[15]Rates!$B$4:$E$1778,2,FALSE))</f>
        <v>White thermoplastic screeded triangle - 3750 long</v>
      </c>
      <c r="D17" s="59" t="str">
        <f>IF(B17="","",IF(VLOOKUP(B17,[15]Rates!$B$4:$E$1778,3,FALSE)="","",VLOOKUP(B17,[15]Rates!$B$4:$E$1778,3,FALSE)))</f>
        <v>no</v>
      </c>
      <c r="E17" s="60"/>
      <c r="F17" s="61" t="s">
        <v>63</v>
      </c>
      <c r="G17" s="134">
        <f t="shared" si="0"/>
        <v>0</v>
      </c>
      <c r="H17" s="126"/>
    </row>
    <row r="18" spans="1:8" x14ac:dyDescent="0.2">
      <c r="A18" s="31"/>
      <c r="B18" s="53" t="s">
        <v>97</v>
      </c>
      <c r="C18" s="58" t="str">
        <f>IF(B18="","",VLOOKUP(B18,[15]Rates!$B$4:$E$1778,2,FALSE))</f>
        <v>White thermoplastic screeded arrow - 4.5m long</v>
      </c>
      <c r="D18" s="59" t="str">
        <f>IF(B18="","",IF(VLOOKUP(B18,[15]Rates!$B$4:$E$1778,3,FALSE)="","",VLOOKUP(B18,[15]Rates!$B$4:$E$1778,3,FALSE)))</f>
        <v>no</v>
      </c>
      <c r="E18" s="60"/>
      <c r="F18" s="61" t="s">
        <v>90</v>
      </c>
      <c r="G18" s="134">
        <f t="shared" si="0"/>
        <v>0</v>
      </c>
      <c r="H18" s="126"/>
    </row>
    <row r="19" spans="1:8" ht="30" x14ac:dyDescent="0.2">
      <c r="A19" s="31"/>
      <c r="B19" s="53" t="s">
        <v>30</v>
      </c>
      <c r="C19" s="58" t="str">
        <f>IF(B19="","",VLOOKUP(B19,[15]Rates!$B$4:$E$1778,2,FALSE))</f>
        <v>White thermoplastic screed with applied glass beads - solid area</v>
      </c>
      <c r="D19" s="59" t="str">
        <f>IF(B19="","",IF(VLOOKUP(B19,[15]Rates!$B$4:$E$1778,3,FALSE)="","",VLOOKUP(B19,[15]Rates!$B$4:$E$1778,3,FALSE)))</f>
        <v>m²</v>
      </c>
      <c r="E19" s="60"/>
      <c r="F19" s="61" t="s">
        <v>106</v>
      </c>
      <c r="G19" s="134">
        <f t="shared" si="0"/>
        <v>0</v>
      </c>
      <c r="H19" s="126"/>
    </row>
    <row r="20" spans="1:8" ht="30" x14ac:dyDescent="0.2">
      <c r="A20" s="31"/>
      <c r="B20" s="53" t="s">
        <v>107</v>
      </c>
      <c r="C20" s="58" t="str">
        <f>IF(B20="","",VLOOKUP(B20,[15]Rates!$B$4:$E$1778,2,FALSE))</f>
        <v>Removal of Screed or sprayed marking by hot compressed air</v>
      </c>
      <c r="D20" s="59" t="str">
        <f>IF(B20="","",IF(VLOOKUP(B20,[15]Rates!$B$4:$E$1778,3,FALSE)="","",VLOOKUP(B20,[15]Rates!$B$4:$E$1778,3,FALSE)))</f>
        <v>m²</v>
      </c>
      <c r="E20" s="60"/>
      <c r="F20" s="61" t="s">
        <v>108</v>
      </c>
      <c r="G20" s="134">
        <f t="shared" si="0"/>
        <v>0</v>
      </c>
      <c r="H20" s="126"/>
    </row>
    <row r="21" spans="1:8" x14ac:dyDescent="0.2">
      <c r="A21" s="31"/>
      <c r="B21" s="53" t="s">
        <v>31</v>
      </c>
      <c r="C21" s="138" t="s">
        <v>117</v>
      </c>
      <c r="D21" s="59" t="str">
        <f>IF(B21="","",IF(VLOOKUP(B21,[15]Rates!$B$4:$E$1778,3,FALSE)="","",VLOOKUP(B21,[15]Rates!$B$4:$E$1778,3,FALSE)))</f>
        <v>m</v>
      </c>
      <c r="E21" s="60"/>
      <c r="F21" s="61" t="s">
        <v>109</v>
      </c>
      <c r="G21" s="134">
        <f t="shared" si="0"/>
        <v>0</v>
      </c>
      <c r="H21" s="126" t="s">
        <v>156</v>
      </c>
    </row>
    <row r="22" spans="1:8" x14ac:dyDescent="0.2">
      <c r="A22" s="31"/>
      <c r="B22" s="53" t="s">
        <v>33</v>
      </c>
      <c r="C22" s="62" t="s">
        <v>157</v>
      </c>
      <c r="D22" s="59" t="str">
        <f>IF(B22="","",IF(VLOOKUP(B22,[15]Rates!$B$4:$E$1778,3,FALSE)="","",VLOOKUP(B22,[15]Rates!$B$4:$E$1778,3,FALSE)))</f>
        <v>m</v>
      </c>
      <c r="E22" s="60"/>
      <c r="F22" s="61" t="s">
        <v>110</v>
      </c>
      <c r="G22" s="134">
        <f t="shared" si="0"/>
        <v>0</v>
      </c>
      <c r="H22" s="126"/>
    </row>
    <row r="23" spans="1:8" ht="30" x14ac:dyDescent="0.2">
      <c r="A23" s="31"/>
      <c r="B23" s="53" t="s">
        <v>64</v>
      </c>
      <c r="C23" s="58" t="str">
        <f>IF(B23="","",VLOOKUP(B23,[15]Rates!$B$4:$E$1778,2,FALSE))</f>
        <v>Establish and remove 3-way signals on 2 lane single carriageway</v>
      </c>
      <c r="D23" s="59" t="str">
        <f>IF(B23="","",IF(VLOOKUP(B23,[15]Rates!$B$4:$E$1778,3,FALSE)="","",VLOOKUP(B23,[15]Rates!$B$4:$E$1778,3,FALSE)))</f>
        <v>no</v>
      </c>
      <c r="E23" s="60"/>
      <c r="F23" s="61" t="s">
        <v>46</v>
      </c>
      <c r="G23" s="134">
        <f t="shared" si="0"/>
        <v>0</v>
      </c>
      <c r="H23" s="126"/>
    </row>
    <row r="24" spans="1:8" ht="30" x14ac:dyDescent="0.2">
      <c r="A24" s="31"/>
      <c r="B24" s="53" t="s">
        <v>111</v>
      </c>
      <c r="C24" s="58" t="str">
        <f>IF(B24="","",VLOOKUP(B24,[15]Rates!$B$4:$E$1778,2,FALSE))</f>
        <v>Establish and remove 2-way signals on 2 lane single carriageway</v>
      </c>
      <c r="D24" s="59" t="str">
        <f>IF(B24="","",IF(VLOOKUP(B24,[15]Rates!$B$4:$E$1778,3,FALSE)="","",VLOOKUP(B24,[15]Rates!$B$4:$E$1778,3,FALSE)))</f>
        <v>no</v>
      </c>
      <c r="E24" s="60"/>
      <c r="F24" s="61" t="s">
        <v>90</v>
      </c>
      <c r="G24" s="134">
        <f t="shared" si="0"/>
        <v>0</v>
      </c>
      <c r="H24" s="126"/>
    </row>
    <row r="25" spans="1:8" x14ac:dyDescent="0.2">
      <c r="A25" s="31"/>
      <c r="B25" s="53" t="s">
        <v>112</v>
      </c>
      <c r="C25" s="58" t="str">
        <f>IF(B25="","",VLOOKUP(B25,[15]Rates!$B$4:$E$1778,2,FALSE))</f>
        <v>Maintain 2-way signals</v>
      </c>
      <c r="D25" s="59" t="str">
        <f>IF(B25="","",IF(VLOOKUP(B25,[15]Rates!$B$4:$E$1778,3,FALSE)="","",VLOOKUP(B25,[15]Rates!$B$4:$E$1778,3,FALSE)))</f>
        <v>hr</v>
      </c>
      <c r="E25" s="60"/>
      <c r="F25" s="61" t="s">
        <v>36</v>
      </c>
      <c r="G25" s="134">
        <f t="shared" si="0"/>
        <v>0</v>
      </c>
      <c r="H25" s="126"/>
    </row>
    <row r="26" spans="1:8" x14ac:dyDescent="0.2">
      <c r="A26" s="31"/>
      <c r="B26" s="53" t="s">
        <v>66</v>
      </c>
      <c r="C26" s="58" t="str">
        <f>IF(B26="","",VLOOKUP(B26,[15]Rates!$B$4:$E$1778,2,FALSE))</f>
        <v>Maintain 3-way signals</v>
      </c>
      <c r="D26" s="59" t="str">
        <f>IF(B26="","",IF(VLOOKUP(B26,[15]Rates!$B$4:$E$1778,3,FALSE)="","",VLOOKUP(B26,[15]Rates!$B$4:$E$1778,3,FALSE)))</f>
        <v>hr</v>
      </c>
      <c r="E26" s="60"/>
      <c r="F26" s="61" t="s">
        <v>99</v>
      </c>
      <c r="G26" s="134">
        <f t="shared" si="0"/>
        <v>0</v>
      </c>
      <c r="H26" s="126"/>
    </row>
    <row r="27" spans="1:8" x14ac:dyDescent="0.25">
      <c r="A27" s="31"/>
      <c r="B27" s="19"/>
      <c r="C27" s="21" t="str">
        <f>IF(B27="","",VLOOKUP(B27,[16]Rates!$B$4:$E$1778,2,FALSE))</f>
        <v/>
      </c>
      <c r="D27" s="41" t="str">
        <f>IF(B27="","",IF(VLOOKUP(B27,[16]Rates!$B$4:$E$1778,3,FALSE)="","",VLOOKUP(B27,[16]Rates!$B$4:$E$1778,3,FALSE)))</f>
        <v/>
      </c>
      <c r="E27" s="42" t="str">
        <f>IF(C27="","",IF(VLOOKUP(B27,[16]Rates!$B$4:$E$1778,4,FALSE)="","",VLOOKUP(B27,[16]Rates!$B$4:$E$1778,4,FALSE)))</f>
        <v/>
      </c>
      <c r="F27" s="43"/>
      <c r="G27" s="22" t="str">
        <f t="shared" ref="G27:G31" si="1">IF(F27="","",IF(D27="%",E27/100*F27,E27*F27))</f>
        <v/>
      </c>
      <c r="H27" s="137"/>
    </row>
    <row r="28" spans="1:8" x14ac:dyDescent="0.25">
      <c r="A28" s="31"/>
      <c r="B28" s="19"/>
      <c r="C28" s="21" t="s">
        <v>166</v>
      </c>
      <c r="D28" s="41" t="s">
        <v>40</v>
      </c>
      <c r="E28" s="42"/>
      <c r="F28" s="43" t="s">
        <v>41</v>
      </c>
      <c r="G28" s="22">
        <f t="shared" si="1"/>
        <v>0</v>
      </c>
      <c r="H28" s="137"/>
    </row>
    <row r="29" spans="1:8" x14ac:dyDescent="0.25">
      <c r="A29" s="31"/>
      <c r="B29" s="19"/>
      <c r="C29" s="21" t="str">
        <f>IF(B29="","",VLOOKUP(B29,[16]Rates!$B$4:$E$1778,2,FALSE))</f>
        <v/>
      </c>
      <c r="D29" s="41" t="str">
        <f>IF(B29="","",IF(VLOOKUP(B29,[16]Rates!$B$4:$E$1778,3,FALSE)="","",VLOOKUP(B29,[16]Rates!$B$4:$E$1778,3,FALSE)))</f>
        <v/>
      </c>
      <c r="E29" s="42" t="str">
        <f>IF(C29="","",IF(VLOOKUP(B29,[16]Rates!$B$4:$E$1778,4,FALSE)="","",VLOOKUP(B29,[16]Rates!$B$4:$E$1778,4,FALSE)))</f>
        <v/>
      </c>
      <c r="F29" s="43"/>
      <c r="G29" s="22" t="str">
        <f t="shared" si="1"/>
        <v/>
      </c>
      <c r="H29" s="137"/>
    </row>
    <row r="30" spans="1:8" ht="31.5" x14ac:dyDescent="0.25">
      <c r="A30" s="31"/>
      <c r="B30" s="19"/>
      <c r="C30" s="51" t="s">
        <v>55</v>
      </c>
      <c r="D30" s="41" t="s">
        <v>124</v>
      </c>
      <c r="E30" s="42"/>
      <c r="F30" s="43"/>
      <c r="G30" s="22" t="str">
        <f t="shared" si="1"/>
        <v/>
      </c>
      <c r="H30" s="137"/>
    </row>
    <row r="31" spans="1:8" ht="15.75" thickBot="1" x14ac:dyDescent="0.3">
      <c r="A31" s="31"/>
      <c r="B31" s="23"/>
      <c r="C31" s="24" t="str">
        <f>IF(B31="","",VLOOKUP(B31,[16]Rates!$B$4:$E$1778,2,FALSE))</f>
        <v/>
      </c>
      <c r="D31" s="45" t="str">
        <f>IF(B31="","",IF(VLOOKUP(B31,[16]Rates!$B$4:$E$1778,3,FALSE)="","",VLOOKUP(B31,[16]Rates!$B$4:$E$1778,3,FALSE)))</f>
        <v/>
      </c>
      <c r="E31" s="46" t="str">
        <f>IF(C31="","",IF(VLOOKUP(B31,[16]Rates!$B$4:$E$1778,4,FALSE)="","",VLOOKUP(B31,[16]Rates!$B$4:$E$1778,4,FALSE)))</f>
        <v/>
      </c>
      <c r="F31" s="47"/>
      <c r="G31" s="25" t="str">
        <f t="shared" si="1"/>
        <v/>
      </c>
      <c r="H31" s="137"/>
    </row>
    <row r="32" spans="1:8" ht="16.5" thickBot="1" x14ac:dyDescent="0.3">
      <c r="A32" s="31"/>
      <c r="B32" s="26"/>
      <c r="C32" s="27"/>
      <c r="D32" s="48"/>
      <c r="E32" s="49"/>
      <c r="F32" s="50" t="s">
        <v>6</v>
      </c>
      <c r="G32" s="28">
        <f>SUM(G10:G31)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Manchester Rd </vt:lpstr>
      <vt:lpstr>Fleming Way</vt:lpstr>
      <vt:lpstr>Bath Road </vt:lpstr>
      <vt:lpstr>North Star</vt:lpstr>
      <vt:lpstr>Chapel St </vt:lpstr>
      <vt:lpstr>Paddington Drive</vt:lpstr>
      <vt:lpstr>Wootton Bassett Rd</vt:lpstr>
      <vt:lpstr>Croft Rd</vt:lpstr>
      <vt:lpstr>Eastcott Hill &amp; Rd </vt:lpstr>
    </vt:vector>
  </TitlesOfParts>
  <Company>Swindon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Prunty</dc:creator>
  <cp:lastModifiedBy>Josephine Prunty</cp:lastModifiedBy>
  <dcterms:created xsi:type="dcterms:W3CDTF">2019-07-30T07:49:47Z</dcterms:created>
  <dcterms:modified xsi:type="dcterms:W3CDTF">2019-08-20T08:03:29Z</dcterms:modified>
</cp:coreProperties>
</file>