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8595" windowHeight="6615"/>
  </bookViews>
  <sheets>
    <sheet name="SOUR" sheetId="1" r:id="rId1"/>
  </sheets>
  <calcPr calcId="145621"/>
</workbook>
</file>

<file path=xl/calcChain.xml><?xml version="1.0" encoding="utf-8"?>
<calcChain xmlns="http://schemas.openxmlformats.org/spreadsheetml/2006/main">
  <c r="M72" i="1" l="1"/>
  <c r="L72" i="1" l="1"/>
  <c r="B66" i="1" l="1"/>
  <c r="J64" i="1"/>
  <c r="E64" i="1"/>
  <c r="D64" i="1"/>
  <c r="C64" i="1"/>
  <c r="B64" i="1"/>
  <c r="L63" i="1"/>
  <c r="G63" i="1"/>
  <c r="K63" i="1" s="1"/>
  <c r="M63" i="1" s="1"/>
  <c r="F63" i="1"/>
  <c r="D63" i="1"/>
  <c r="C63" i="1"/>
  <c r="H63" i="1" s="1"/>
  <c r="G62" i="1"/>
  <c r="K62" i="1" s="1"/>
  <c r="M62" i="1" s="1"/>
  <c r="F62" i="1"/>
  <c r="D62" i="1"/>
  <c r="C62" i="1"/>
  <c r="H62" i="1" s="1"/>
  <c r="G61" i="1"/>
  <c r="K61" i="1" s="1"/>
  <c r="M61" i="1" s="1"/>
  <c r="F61" i="1"/>
  <c r="D61" i="1"/>
  <c r="C61" i="1"/>
  <c r="H61" i="1" s="1"/>
  <c r="L60" i="1"/>
  <c r="G60" i="1"/>
  <c r="K60" i="1" s="1"/>
  <c r="M60" i="1" s="1"/>
  <c r="F60" i="1"/>
  <c r="D60" i="1"/>
  <c r="C60" i="1"/>
  <c r="H60" i="1" s="1"/>
  <c r="J55" i="1"/>
  <c r="F55" i="1"/>
  <c r="E55" i="1"/>
  <c r="B55" i="1"/>
  <c r="F54" i="1"/>
  <c r="C54" i="1"/>
  <c r="F53" i="1"/>
  <c r="C53" i="1"/>
  <c r="C55" i="1" s="1"/>
  <c r="J48" i="1"/>
  <c r="F48" i="1"/>
  <c r="E48" i="1"/>
  <c r="B48" i="1"/>
  <c r="F47" i="1"/>
  <c r="C47" i="1"/>
  <c r="F46" i="1"/>
  <c r="C46" i="1"/>
  <c r="J41" i="1"/>
  <c r="E41" i="1"/>
  <c r="C41" i="1"/>
  <c r="B41" i="1"/>
  <c r="F40" i="1"/>
  <c r="F41" i="1" s="1"/>
  <c r="D40" i="1"/>
  <c r="C40" i="1"/>
  <c r="J35" i="1"/>
  <c r="E35" i="1"/>
  <c r="D35" i="1"/>
  <c r="C35" i="1"/>
  <c r="B35" i="1"/>
  <c r="G34" i="1"/>
  <c r="K34" i="1" s="1"/>
  <c r="M34" i="1" s="1"/>
  <c r="F34" i="1"/>
  <c r="D34" i="1"/>
  <c r="C34" i="1"/>
  <c r="H34" i="1" s="1"/>
  <c r="L33" i="1"/>
  <c r="G33" i="1"/>
  <c r="K33" i="1" s="1"/>
  <c r="M33" i="1" s="1"/>
  <c r="F33" i="1"/>
  <c r="D33" i="1"/>
  <c r="C33" i="1"/>
  <c r="H33" i="1" s="1"/>
  <c r="L32" i="1"/>
  <c r="G32" i="1"/>
  <c r="K32" i="1" s="1"/>
  <c r="M32" i="1" s="1"/>
  <c r="F32" i="1"/>
  <c r="D32" i="1"/>
  <c r="C32" i="1"/>
  <c r="H32" i="1" s="1"/>
  <c r="G31" i="1"/>
  <c r="K31" i="1" s="1"/>
  <c r="M31" i="1" s="1"/>
  <c r="F31" i="1"/>
  <c r="D31" i="1"/>
  <c r="C31" i="1"/>
  <c r="H31" i="1" s="1"/>
  <c r="G30" i="1"/>
  <c r="K30" i="1" s="1"/>
  <c r="M30" i="1" s="1"/>
  <c r="F30" i="1"/>
  <c r="D30" i="1"/>
  <c r="C30" i="1"/>
  <c r="H30" i="1" s="1"/>
  <c r="L29" i="1"/>
  <c r="G29" i="1"/>
  <c r="K29" i="1" s="1"/>
  <c r="M29" i="1" s="1"/>
  <c r="F29" i="1"/>
  <c r="D29" i="1"/>
  <c r="C29" i="1"/>
  <c r="H29" i="1" s="1"/>
  <c r="L28" i="1"/>
  <c r="G28" i="1"/>
  <c r="K28" i="1" s="1"/>
  <c r="M28" i="1" s="1"/>
  <c r="F28" i="1"/>
  <c r="D28" i="1"/>
  <c r="C28" i="1"/>
  <c r="H28" i="1" s="1"/>
  <c r="G27" i="1"/>
  <c r="K27" i="1" s="1"/>
  <c r="M27" i="1" s="1"/>
  <c r="F27" i="1"/>
  <c r="D27" i="1"/>
  <c r="C27" i="1"/>
  <c r="H27" i="1" s="1"/>
  <c r="G26" i="1"/>
  <c r="K26" i="1" s="1"/>
  <c r="M26" i="1" s="1"/>
  <c r="F26" i="1"/>
  <c r="D26" i="1"/>
  <c r="C26" i="1"/>
  <c r="H26" i="1" s="1"/>
  <c r="L25" i="1"/>
  <c r="G25" i="1"/>
  <c r="K25" i="1" s="1"/>
  <c r="M25" i="1" s="1"/>
  <c r="F25" i="1"/>
  <c r="D25" i="1"/>
  <c r="C25" i="1"/>
  <c r="H25" i="1" s="1"/>
  <c r="J20" i="1"/>
  <c r="E20" i="1"/>
  <c r="B20" i="1"/>
  <c r="F19" i="1"/>
  <c r="C19" i="1"/>
  <c r="D19" i="1" s="1"/>
  <c r="G19" i="1" s="1"/>
  <c r="K19" i="1" s="1"/>
  <c r="L19" i="1" s="1"/>
  <c r="F18" i="1"/>
  <c r="C18" i="1"/>
  <c r="F17" i="1"/>
  <c r="C17" i="1"/>
  <c r="F16" i="1"/>
  <c r="C16" i="1"/>
  <c r="D16" i="1" s="1"/>
  <c r="G16" i="1" s="1"/>
  <c r="F15" i="1"/>
  <c r="C15" i="1"/>
  <c r="F14" i="1"/>
  <c r="C14" i="1"/>
  <c r="F13" i="1"/>
  <c r="C13" i="1"/>
  <c r="F12" i="1"/>
  <c r="D12" i="1"/>
  <c r="G12" i="1" s="1"/>
  <c r="K12" i="1" s="1"/>
  <c r="L12" i="1" s="1"/>
  <c r="C12" i="1"/>
  <c r="H12" i="1" s="1"/>
  <c r="F11" i="1"/>
  <c r="C11" i="1"/>
  <c r="F10" i="1"/>
  <c r="C10" i="1"/>
  <c r="F9" i="1"/>
  <c r="F20" i="1" s="1"/>
  <c r="C9" i="1"/>
  <c r="F8" i="1"/>
  <c r="C8" i="1"/>
  <c r="D8" i="1" s="1"/>
  <c r="G8" i="1" s="1"/>
  <c r="F7" i="1"/>
  <c r="C7" i="1"/>
  <c r="F6" i="1"/>
  <c r="C6" i="1"/>
  <c r="F5" i="1"/>
  <c r="C5" i="1"/>
  <c r="F4" i="1"/>
  <c r="D4" i="1"/>
  <c r="C4" i="1"/>
  <c r="C20" i="1" s="1"/>
  <c r="D17" i="1" s="1"/>
  <c r="G17" i="1" s="1"/>
  <c r="K17" i="1" s="1"/>
  <c r="L17" i="1" s="1"/>
  <c r="K8" i="1" l="1"/>
  <c r="L8" i="1" s="1"/>
  <c r="H8" i="1"/>
  <c r="K16" i="1"/>
  <c r="L16" i="1" s="1"/>
  <c r="H16" i="1"/>
  <c r="H40" i="1"/>
  <c r="C48" i="1"/>
  <c r="D46" i="1" s="1"/>
  <c r="D5" i="1"/>
  <c r="G5" i="1" s="1"/>
  <c r="K5" i="1" s="1"/>
  <c r="L5" i="1" s="1"/>
  <c r="D7" i="1"/>
  <c r="G7" i="1" s="1"/>
  <c r="D13" i="1"/>
  <c r="G13" i="1" s="1"/>
  <c r="K13" i="1" s="1"/>
  <c r="L13" i="1" s="1"/>
  <c r="H14" i="1"/>
  <c r="D15" i="1"/>
  <c r="G15" i="1" s="1"/>
  <c r="H17" i="1"/>
  <c r="H18" i="1"/>
  <c r="L26" i="1"/>
  <c r="L35" i="1" s="1"/>
  <c r="M35" i="1" s="1"/>
  <c r="L30" i="1"/>
  <c r="L34" i="1"/>
  <c r="G40" i="1"/>
  <c r="K40" i="1" s="1"/>
  <c r="D41" i="1"/>
  <c r="L61" i="1"/>
  <c r="L64" i="1" s="1"/>
  <c r="M64" i="1" s="1"/>
  <c r="K64" i="1"/>
  <c r="H9" i="1"/>
  <c r="F35" i="1"/>
  <c r="L27" i="1"/>
  <c r="L31" i="1"/>
  <c r="F64" i="1"/>
  <c r="L62" i="1"/>
  <c r="G4" i="1"/>
  <c r="K4" i="1" s="1"/>
  <c r="H13" i="1"/>
  <c r="D18" i="1"/>
  <c r="G18" i="1" s="1"/>
  <c r="K18" i="1" s="1"/>
  <c r="L18" i="1" s="1"/>
  <c r="D14" i="1"/>
  <c r="G14" i="1" s="1"/>
  <c r="K14" i="1" s="1"/>
  <c r="L14" i="1" s="1"/>
  <c r="D10" i="1"/>
  <c r="G10" i="1" s="1"/>
  <c r="K10" i="1" s="1"/>
  <c r="L10" i="1" s="1"/>
  <c r="D6" i="1"/>
  <c r="G6" i="1" s="1"/>
  <c r="K6" i="1" s="1"/>
  <c r="L6" i="1" s="1"/>
  <c r="D9" i="1"/>
  <c r="G9" i="1" s="1"/>
  <c r="K9" i="1" s="1"/>
  <c r="L9" i="1" s="1"/>
  <c r="D11" i="1"/>
  <c r="G11" i="1" s="1"/>
  <c r="K11" i="1" s="1"/>
  <c r="L11" i="1" s="1"/>
  <c r="K35" i="1"/>
  <c r="D54" i="1"/>
  <c r="G54" i="1" s="1"/>
  <c r="K54" i="1" s="1"/>
  <c r="H19" i="1"/>
  <c r="D53" i="1"/>
  <c r="G46" i="1" l="1"/>
  <c r="D48" i="1"/>
  <c r="D20" i="1"/>
  <c r="D55" i="1"/>
  <c r="G53" i="1"/>
  <c r="L54" i="1"/>
  <c r="M54" i="1"/>
  <c r="H10" i="1"/>
  <c r="L4" i="1"/>
  <c r="H4" i="1"/>
  <c r="M40" i="1"/>
  <c r="K41" i="1"/>
  <c r="L40" i="1"/>
  <c r="L41" i="1" s="1"/>
  <c r="M41" i="1" s="1"/>
  <c r="H54" i="1"/>
  <c r="D47" i="1"/>
  <c r="G47" i="1" s="1"/>
  <c r="K7" i="1"/>
  <c r="L7" i="1" s="1"/>
  <c r="H7" i="1"/>
  <c r="H5" i="1"/>
  <c r="K15" i="1"/>
  <c r="L15" i="1" s="1"/>
  <c r="H15" i="1"/>
  <c r="H6" i="1"/>
  <c r="H11" i="1"/>
  <c r="L20" i="1" l="1"/>
  <c r="M20" i="1" s="1"/>
  <c r="K20" i="1"/>
  <c r="K53" i="1"/>
  <c r="H53" i="1"/>
  <c r="K46" i="1"/>
  <c r="H46" i="1"/>
  <c r="K47" i="1"/>
  <c r="H47" i="1"/>
  <c r="H20" i="1"/>
  <c r="M46" i="1" l="1"/>
  <c r="K48" i="1"/>
  <c r="L46" i="1"/>
  <c r="M47" i="1"/>
  <c r="L47" i="1"/>
  <c r="K55" i="1"/>
  <c r="L53" i="1"/>
  <c r="L55" i="1" s="1"/>
  <c r="M55" i="1" s="1"/>
  <c r="M53" i="1"/>
  <c r="L48" i="1" l="1"/>
  <c r="M48" i="1" s="1"/>
  <c r="M66" i="1" s="1"/>
</calcChain>
</file>

<file path=xl/comments1.xml><?xml version="1.0" encoding="utf-8"?>
<comments xmlns="http://schemas.openxmlformats.org/spreadsheetml/2006/main">
  <authors>
    <author>Shah, Beju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Step F - Area Weight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Step C - Weight Adjustment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Step B - Total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Step C - Total Weighted Section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Step D - Percentage Score for Each Section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Step D - Maximum Points Available for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Step D - Total Weighted Area Score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Step E - Percentage Score for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Step F - Final Score for Area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Step G -Overall SOUR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STEP H - Final SOUR Score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 xml:space="preserve">STEP H - Supplier A has highest score of 60 therefore they are awarded 65%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STEP H - Supplier B has a pro rated score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STEP H - Supplier C will have a pro rated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<sst xmlns="http://schemas.openxmlformats.org/spreadsheetml/2006/main" count="145" uniqueCount="66">
  <si>
    <t># reqs</t>
  </si>
  <si>
    <t>TOTAL</t>
  </si>
  <si>
    <t>Functional Requirements</t>
  </si>
  <si>
    <t>2.1.1. Manage Reporting Entity &amp; Groups</t>
  </si>
  <si>
    <t>2.1.2. Manage Users, Roles and Permissions</t>
  </si>
  <si>
    <t>2.1.3. Manage Data Collections</t>
  </si>
  <si>
    <t>2.1.4. Manage &amp; View Schedule</t>
  </si>
  <si>
    <t>2.1.5. Upload and Submit Data</t>
  </si>
  <si>
    <t>2.1.6. Process Submitted Data</t>
  </si>
  <si>
    <t>2.1.7. Define and Manage Business Rule Checks</t>
  </si>
  <si>
    <t>2.1.8. Validate Files and Run Business Rule Checks on Submitted Data</t>
  </si>
  <si>
    <t>2.1.10. Manage &amp; Send Notifications</t>
  </si>
  <si>
    <t>2.1.11. Share Data with 3rd Parties</t>
  </si>
  <si>
    <t>2.1.12. Maintain &amp; View Submitted and Re-submitted data</t>
  </si>
  <si>
    <t>2.1.13 Maintain &amp; View Audit Information</t>
  </si>
  <si>
    <t>2.1.14. Operational Reporting</t>
  </si>
  <si>
    <t>2.1.15. Maintain Help, Guidance and Generic Content</t>
  </si>
  <si>
    <t>2.1.16. Provide user support capabilities</t>
  </si>
  <si>
    <t>Requirements Section</t>
  </si>
  <si>
    <t>Area</t>
  </si>
  <si>
    <t>Area Weight</t>
  </si>
  <si>
    <t>max points available</t>
  </si>
  <si>
    <t>% section worth of total available</t>
  </si>
  <si>
    <t>weight available</t>
  </si>
  <si>
    <t>% of area weight available</t>
  </si>
  <si>
    <t>Non-Functional Requirements</t>
  </si>
  <si>
    <t>2.2.2 Data</t>
  </si>
  <si>
    <t>2.2.3 Development &amp; Maintenance</t>
  </si>
  <si>
    <t>2.2.4 Disaster Recovery</t>
  </si>
  <si>
    <t>2.2.5 Efficiency</t>
  </si>
  <si>
    <t>2.2.6 Reliability</t>
  </si>
  <si>
    <t>2.2.7 Security</t>
  </si>
  <si>
    <t>2.2.8 Training</t>
  </si>
  <si>
    <t>2.2.9 Usability</t>
  </si>
  <si>
    <t>2.2.10 Usage</t>
  </si>
  <si>
    <t>Service Requirements</t>
  </si>
  <si>
    <t>2.3 Service</t>
  </si>
  <si>
    <t>2.5.1 Architecture</t>
  </si>
  <si>
    <t>2.5 General Approach</t>
  </si>
  <si>
    <t>2.6 Implementation Approach (overall score)</t>
  </si>
  <si>
    <t># reqs (overall)</t>
  </si>
  <si>
    <t>Future Requirements</t>
  </si>
  <si>
    <t>2.8.3 Future data collections</t>
  </si>
  <si>
    <t>2.8.4 Supplier innovation and product roadmap</t>
  </si>
  <si>
    <t>Total SOUR available</t>
  </si>
  <si>
    <t>Final SOUR Score</t>
  </si>
  <si>
    <t>Implementation and Migration Approach</t>
  </si>
  <si>
    <t xml:space="preserve">weight adjustment 
(col E / col D) </t>
  </si>
  <si>
    <t>max weighted points available</t>
  </si>
  <si>
    <t>2.1.9. Retrieve Reference Data</t>
  </si>
  <si>
    <t>weight adjustment 
(col E / col D)</t>
  </si>
  <si>
    <t>2.2.1 Compatibility</t>
  </si>
  <si>
    <t>2.5.2 Additional information to configure, customise or bespoke solution</t>
  </si>
  <si>
    <t>2.4 Migration Approach  (overall score)</t>
  </si>
  <si>
    <t>2.8.1 Functional requirements</t>
  </si>
  <si>
    <t>2.8.1 Non-functional requirements</t>
  </si>
  <si>
    <t>EXAMPLE AWARD CALCULATION</t>
  </si>
  <si>
    <t>Overall SOUR Score</t>
  </si>
  <si>
    <t>Supplier A</t>
  </si>
  <si>
    <t>Supplier B</t>
  </si>
  <si>
    <t>Supplier C</t>
  </si>
  <si>
    <t>STEP H - FINAL (PRO RATED) SCORES EXAMPLE</t>
  </si>
  <si>
    <t xml:space="preserve">final area score (%) 
</t>
  </si>
  <si>
    <t>percentage score for area (%)</t>
  </si>
  <si>
    <t>total weighted section score</t>
  </si>
  <si>
    <t>total section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</si>
</sst>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10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1" fillId="5" borderId="5" xfId="0" applyFont="1" applyFill="1" applyBorder="1"/>
    <xf numFmtId="0" fontId="1" fillId="5" borderId="6" xfId="0" applyFont="1" applyFill="1" applyBorder="1"/>
    <xf numFmtId="0" fontId="2" fillId="0" borderId="7" xfId="0" applyFont="1" applyBorder="1" applyAlignment="1">
      <alignment horizontal="left" vertical="center" wrapText="1"/>
    </xf>
    <xf numFmtId="0" fontId="0" fillId="0" borderId="9" xfId="0" applyBorder="1"/>
    <xf numFmtId="0" fontId="2" fillId="0" borderId="7" xfId="0" applyFont="1" applyBorder="1" applyAlignment="1">
      <alignment horizontal="left" vertical="center"/>
    </xf>
    <xf numFmtId="0" fontId="1" fillId="4" borderId="12" xfId="0" applyFont="1" applyFill="1" applyBorder="1"/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0" fillId="0" borderId="23" xfId="0" applyBorder="1"/>
    <xf numFmtId="0" fontId="1" fillId="3" borderId="18" xfId="0" applyFont="1" applyFill="1" applyBorder="1"/>
    <xf numFmtId="0" fontId="1" fillId="3" borderId="19" xfId="0" applyFont="1" applyFill="1" applyBorder="1"/>
    <xf numFmtId="0" fontId="2" fillId="0" borderId="25" xfId="0" applyFont="1" applyBorder="1" applyAlignment="1">
      <alignment horizontal="left" vertical="center" wrapText="1"/>
    </xf>
    <xf numFmtId="0" fontId="0" fillId="0" borderId="26" xfId="0" applyBorder="1"/>
    <xf numFmtId="0" fontId="3" fillId="0" borderId="7" xfId="0" applyFont="1" applyBorder="1"/>
    <xf numFmtId="0" fontId="3" fillId="0" borderId="14" xfId="0" applyFont="1" applyBorder="1"/>
    <xf numFmtId="0" fontId="3" fillId="0" borderId="12" xfId="0" applyFont="1" applyBorder="1"/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4" borderId="10" xfId="0" applyFont="1" applyFill="1" applyBorder="1"/>
    <xf numFmtId="0" fontId="4" fillId="4" borderId="18" xfId="0" applyFont="1" applyFill="1" applyBorder="1"/>
    <xf numFmtId="9" fontId="1" fillId="4" borderId="21" xfId="0" applyNumberFormat="1" applyFont="1" applyFill="1" applyBorder="1"/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9" fontId="1" fillId="3" borderId="20" xfId="0" applyNumberFormat="1" applyFon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1" fillId="3" borderId="20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5" borderId="18" xfId="0" applyFont="1" applyFill="1" applyBorder="1"/>
    <xf numFmtId="0" fontId="1" fillId="5" borderId="21" xfId="0" applyFont="1" applyFill="1" applyBorder="1"/>
    <xf numFmtId="2" fontId="1" fillId="0" borderId="0" xfId="0" applyNumberFormat="1" applyFont="1" applyBorder="1" applyAlignment="1">
      <alignment horizontal="center"/>
    </xf>
    <xf numFmtId="0" fontId="1" fillId="4" borderId="25" xfId="0" applyFont="1" applyFill="1" applyBorder="1"/>
    <xf numFmtId="9" fontId="1" fillId="2" borderId="29" xfId="0" applyNumberFormat="1" applyFont="1" applyFill="1" applyBorder="1"/>
    <xf numFmtId="0" fontId="0" fillId="3" borderId="18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2" fontId="1" fillId="2" borderId="20" xfId="0" applyNumberFormat="1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" fontId="0" fillId="10" borderId="36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1" fillId="11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11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" fontId="0" fillId="10" borderId="37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" fillId="11" borderId="1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1" fillId="8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10" borderId="4" xfId="0" applyFill="1" applyBorder="1"/>
    <xf numFmtId="2" fontId="0" fillId="0" borderId="39" xfId="0" applyNumberFormat="1" applyBorder="1"/>
    <xf numFmtId="2" fontId="0" fillId="11" borderId="16" xfId="0" applyNumberFormat="1" applyFill="1" applyBorder="1"/>
    <xf numFmtId="2" fontId="1" fillId="9" borderId="1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10" borderId="1" xfId="0" applyFill="1" applyBorder="1"/>
    <xf numFmtId="2" fontId="0" fillId="11" borderId="8" xfId="0" applyNumberFormat="1" applyFill="1" applyBorder="1"/>
    <xf numFmtId="2" fontId="1" fillId="9" borderId="3" xfId="0" applyNumberFormat="1" applyFont="1" applyFill="1" applyBorder="1" applyAlignment="1">
      <alignment horizontal="center"/>
    </xf>
    <xf numFmtId="0" fontId="0" fillId="7" borderId="12" xfId="0" applyFill="1" applyBorder="1"/>
    <xf numFmtId="0" fontId="0" fillId="10" borderId="3" xfId="0" applyFill="1" applyBorder="1"/>
    <xf numFmtId="2" fontId="0" fillId="11" borderId="13" xfId="0" applyNumberFormat="1" applyFill="1" applyBorder="1"/>
    <xf numFmtId="0" fontId="1" fillId="2" borderId="18" xfId="0" applyFont="1" applyFill="1" applyBorder="1"/>
    <xf numFmtId="0" fontId="1" fillId="2" borderId="20" xfId="0" applyFont="1" applyFill="1" applyBorder="1"/>
    <xf numFmtId="2" fontId="1" fillId="2" borderId="38" xfId="0" applyNumberFormat="1" applyFont="1" applyFill="1" applyBorder="1"/>
    <xf numFmtId="2" fontId="1" fillId="8" borderId="40" xfId="0" applyNumberFormat="1" applyFont="1" applyFill="1" applyBorder="1"/>
    <xf numFmtId="9" fontId="1" fillId="2" borderId="13" xfId="0" applyNumberFormat="1" applyFont="1" applyFill="1" applyBorder="1"/>
    <xf numFmtId="0" fontId="0" fillId="0" borderId="25" xfId="0" applyBorder="1" applyAlignment="1">
      <alignment horizontal="center"/>
    </xf>
    <xf numFmtId="10" fontId="0" fillId="4" borderId="28" xfId="0" applyNumberFormat="1" applyFill="1" applyBorder="1" applyAlignment="1">
      <alignment horizontal="center"/>
    </xf>
    <xf numFmtId="9" fontId="2" fillId="4" borderId="28" xfId="0" applyNumberFormat="1" applyFont="1" applyFill="1" applyBorder="1" applyAlignment="1">
      <alignment horizontal="center" vertical="center"/>
    </xf>
    <xf numFmtId="10" fontId="0" fillId="0" borderId="27" xfId="0" applyNumberFormat="1" applyBorder="1" applyAlignment="1">
      <alignment horizontal="center"/>
    </xf>
    <xf numFmtId="2" fontId="1" fillId="9" borderId="28" xfId="0" applyNumberFormat="1" applyFont="1" applyFill="1" applyBorder="1" applyAlignment="1">
      <alignment horizontal="center"/>
    </xf>
    <xf numFmtId="0" fontId="0" fillId="7" borderId="25" xfId="0" applyFill="1" applyBorder="1"/>
    <xf numFmtId="0" fontId="0" fillId="10" borderId="28" xfId="0" applyFill="1" applyBorder="1"/>
    <xf numFmtId="2" fontId="0" fillId="11" borderId="29" xfId="0" applyNumberFormat="1" applyFill="1" applyBorder="1"/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9" fontId="1" fillId="2" borderId="11" xfId="0" applyNumberFormat="1" applyFont="1" applyFill="1" applyBorder="1"/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6" borderId="41" xfId="0" applyFont="1" applyFill="1" applyBorder="1"/>
    <xf numFmtId="9" fontId="1" fillId="6" borderId="42" xfId="0" applyNumberFormat="1" applyFont="1" applyFill="1" applyBorder="1" applyAlignment="1">
      <alignment horizontal="center"/>
    </xf>
    <xf numFmtId="9" fontId="1" fillId="6" borderId="43" xfId="0" applyNumberFormat="1" applyFont="1" applyFill="1" applyBorder="1" applyAlignment="1">
      <alignment horizontal="center"/>
    </xf>
    <xf numFmtId="9" fontId="1" fillId="6" borderId="40" xfId="0" applyNumberFormat="1" applyFont="1" applyFill="1" applyBorder="1" applyAlignment="1">
      <alignment horizontal="center"/>
    </xf>
    <xf numFmtId="0" fontId="1" fillId="10" borderId="41" xfId="0" applyFont="1" applyFill="1" applyBorder="1"/>
    <xf numFmtId="0" fontId="0" fillId="10" borderId="18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2" fontId="1" fillId="10" borderId="21" xfId="0" applyNumberFormat="1" applyFont="1" applyFill="1" applyBorder="1"/>
    <xf numFmtId="0" fontId="1" fillId="8" borderId="3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left"/>
    </xf>
    <xf numFmtId="0" fontId="1" fillId="10" borderId="3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tabSelected="1" topLeftCell="A54" zoomScale="90" zoomScaleNormal="90" workbookViewId="0">
      <selection activeCell="M73" sqref="M73"/>
    </sheetView>
  </sheetViews>
  <sheetFormatPr defaultRowHeight="15" x14ac:dyDescent="0.25"/>
  <cols>
    <col min="1" max="1" width="64.140625" style="1" bestFit="1" customWidth="1"/>
    <col min="2" max="2" width="12.28515625" style="1" bestFit="1" customWidth="1"/>
    <col min="3" max="3" width="12" style="40" bestFit="1" customWidth="1"/>
    <col min="4" max="4" width="14.7109375" style="40" customWidth="1"/>
    <col min="5" max="5" width="10.7109375" style="40" customWidth="1"/>
    <col min="6" max="6" width="12.7109375" style="40" customWidth="1"/>
    <col min="7" max="7" width="14.7109375" style="52" customWidth="1"/>
    <col min="8" max="8" width="14.7109375" style="40" customWidth="1"/>
    <col min="9" max="9" width="9.140625" style="1"/>
    <col min="10" max="10" width="18.42578125" style="1" bestFit="1" customWidth="1"/>
    <col min="11" max="11" width="17.140625" style="1" bestFit="1" customWidth="1"/>
    <col min="12" max="12" width="15.140625" style="1" customWidth="1"/>
    <col min="13" max="13" width="18.5703125" style="1" bestFit="1" customWidth="1"/>
    <col min="14" max="16384" width="9.140625" style="1"/>
  </cols>
  <sheetData>
    <row r="1" spans="1:13" ht="15.75" thickBot="1" x14ac:dyDescent="0.3">
      <c r="A1" s="50" t="s">
        <v>19</v>
      </c>
      <c r="B1" s="51" t="s">
        <v>20</v>
      </c>
    </row>
    <row r="2" spans="1:13" ht="15.75" thickBot="1" x14ac:dyDescent="0.3">
      <c r="A2" s="53" t="s">
        <v>2</v>
      </c>
      <c r="B2" s="54">
        <v>0.25</v>
      </c>
      <c r="J2" s="134" t="s">
        <v>56</v>
      </c>
      <c r="K2" s="135"/>
      <c r="L2" s="135"/>
      <c r="M2" s="136"/>
    </row>
    <row r="3" spans="1:13" s="4" customFormat="1" ht="45.75" thickBot="1" x14ac:dyDescent="0.3">
      <c r="A3" s="13" t="s">
        <v>18</v>
      </c>
      <c r="B3" s="14" t="s">
        <v>0</v>
      </c>
      <c r="C3" s="55" t="s">
        <v>21</v>
      </c>
      <c r="D3" s="56" t="s">
        <v>22</v>
      </c>
      <c r="E3" s="56" t="s">
        <v>23</v>
      </c>
      <c r="F3" s="57" t="s">
        <v>24</v>
      </c>
      <c r="G3" s="58" t="s">
        <v>47</v>
      </c>
      <c r="H3" s="59" t="s">
        <v>48</v>
      </c>
      <c r="J3" s="60" t="s">
        <v>65</v>
      </c>
      <c r="K3" s="61" t="s">
        <v>64</v>
      </c>
      <c r="L3" s="62" t="s">
        <v>63</v>
      </c>
      <c r="M3" s="63" t="s">
        <v>62</v>
      </c>
    </row>
    <row r="4" spans="1:13" x14ac:dyDescent="0.25">
      <c r="A4" s="11" t="s">
        <v>3</v>
      </c>
      <c r="B4" s="12">
        <v>8</v>
      </c>
      <c r="C4" s="64">
        <f>B4*10</f>
        <v>80</v>
      </c>
      <c r="D4" s="65">
        <f>C4/$C$20</f>
        <v>4.7337278106508875E-2</v>
      </c>
      <c r="E4" s="66">
        <v>0.09</v>
      </c>
      <c r="F4" s="36">
        <f>E4*$B$2</f>
        <v>2.2499999999999999E-2</v>
      </c>
      <c r="G4" s="67">
        <f t="shared" ref="G4:G19" si="0">E4/D4</f>
        <v>1.9012499999999999</v>
      </c>
      <c r="H4" s="34">
        <f t="shared" ref="H4:H19" si="1">C4*G4</f>
        <v>152.1</v>
      </c>
      <c r="J4" s="68">
        <v>80</v>
      </c>
      <c r="K4" s="69">
        <f>J4*G4</f>
        <v>152.1</v>
      </c>
      <c r="L4" s="70">
        <f>K4/$C$20*100</f>
        <v>9</v>
      </c>
      <c r="M4" s="71"/>
    </row>
    <row r="5" spans="1:13" x14ac:dyDescent="0.25">
      <c r="A5" s="7" t="s">
        <v>4</v>
      </c>
      <c r="B5" s="8">
        <v>14</v>
      </c>
      <c r="C5" s="72">
        <f t="shared" ref="C5:C19" si="2">B5*10</f>
        <v>140</v>
      </c>
      <c r="D5" s="73">
        <f t="shared" ref="D5:D19" si="3">C5/$C$20</f>
        <v>8.2840236686390539E-2</v>
      </c>
      <c r="E5" s="74">
        <v>0.08</v>
      </c>
      <c r="F5" s="41">
        <f t="shared" ref="F5:F19" si="4">E5*$B$2</f>
        <v>0.02</v>
      </c>
      <c r="G5" s="67">
        <f t="shared" si="0"/>
        <v>0.96571428571428564</v>
      </c>
      <c r="H5" s="45">
        <f t="shared" si="1"/>
        <v>135.19999999999999</v>
      </c>
      <c r="J5" s="46">
        <v>140</v>
      </c>
      <c r="K5" s="75">
        <f>J5*G5</f>
        <v>135.19999999999999</v>
      </c>
      <c r="L5" s="76">
        <f t="shared" ref="L5:L18" si="5">K5/$C$20*100</f>
        <v>7.9999999999999991</v>
      </c>
      <c r="M5" s="77"/>
    </row>
    <row r="6" spans="1:13" x14ac:dyDescent="0.25">
      <c r="A6" s="9" t="s">
        <v>5</v>
      </c>
      <c r="B6" s="8">
        <v>12</v>
      </c>
      <c r="C6" s="72">
        <f t="shared" si="2"/>
        <v>120</v>
      </c>
      <c r="D6" s="73">
        <f t="shared" si="3"/>
        <v>7.1005917159763315E-2</v>
      </c>
      <c r="E6" s="74">
        <v>0.08</v>
      </c>
      <c r="F6" s="41">
        <f t="shared" si="4"/>
        <v>0.02</v>
      </c>
      <c r="G6" s="67">
        <f t="shared" si="0"/>
        <v>1.1266666666666667</v>
      </c>
      <c r="H6" s="45">
        <f t="shared" si="1"/>
        <v>135.20000000000002</v>
      </c>
      <c r="J6" s="46">
        <v>120</v>
      </c>
      <c r="K6" s="75">
        <f t="shared" ref="K6:K19" si="6">J6*G6</f>
        <v>135.20000000000002</v>
      </c>
      <c r="L6" s="76">
        <f t="shared" si="5"/>
        <v>8.0000000000000018</v>
      </c>
      <c r="M6" s="77"/>
    </row>
    <row r="7" spans="1:13" x14ac:dyDescent="0.25">
      <c r="A7" s="7" t="s">
        <v>6</v>
      </c>
      <c r="B7" s="8">
        <v>8</v>
      </c>
      <c r="C7" s="72">
        <f t="shared" si="2"/>
        <v>80</v>
      </c>
      <c r="D7" s="73">
        <f t="shared" si="3"/>
        <v>4.7337278106508875E-2</v>
      </c>
      <c r="E7" s="74">
        <v>0.09</v>
      </c>
      <c r="F7" s="41">
        <f t="shared" si="4"/>
        <v>2.2499999999999999E-2</v>
      </c>
      <c r="G7" s="67">
        <f t="shared" si="0"/>
        <v>1.9012499999999999</v>
      </c>
      <c r="H7" s="45">
        <f t="shared" si="1"/>
        <v>152.1</v>
      </c>
      <c r="J7" s="46">
        <v>80</v>
      </c>
      <c r="K7" s="75">
        <f t="shared" si="6"/>
        <v>152.1</v>
      </c>
      <c r="L7" s="76">
        <f t="shared" si="5"/>
        <v>9</v>
      </c>
      <c r="M7" s="77"/>
    </row>
    <row r="8" spans="1:13" x14ac:dyDescent="0.25">
      <c r="A8" s="7" t="s">
        <v>7</v>
      </c>
      <c r="B8" s="8">
        <v>22</v>
      </c>
      <c r="C8" s="72">
        <f t="shared" si="2"/>
        <v>220</v>
      </c>
      <c r="D8" s="73">
        <f t="shared" si="3"/>
        <v>0.13017751479289941</v>
      </c>
      <c r="E8" s="74">
        <v>0.09</v>
      </c>
      <c r="F8" s="41">
        <f t="shared" si="4"/>
        <v>2.2499999999999999E-2</v>
      </c>
      <c r="G8" s="67">
        <f t="shared" si="0"/>
        <v>0.69136363636363629</v>
      </c>
      <c r="H8" s="45">
        <f t="shared" si="1"/>
        <v>152.1</v>
      </c>
      <c r="J8" s="46">
        <v>220</v>
      </c>
      <c r="K8" s="75">
        <f t="shared" si="6"/>
        <v>152.1</v>
      </c>
      <c r="L8" s="76">
        <f t="shared" si="5"/>
        <v>9</v>
      </c>
      <c r="M8" s="77"/>
    </row>
    <row r="9" spans="1:13" x14ac:dyDescent="0.25">
      <c r="A9" s="7" t="s">
        <v>8</v>
      </c>
      <c r="B9" s="8">
        <v>9</v>
      </c>
      <c r="C9" s="72">
        <f t="shared" si="2"/>
        <v>90</v>
      </c>
      <c r="D9" s="73">
        <f t="shared" si="3"/>
        <v>5.3254437869822487E-2</v>
      </c>
      <c r="E9" s="74">
        <v>0.08</v>
      </c>
      <c r="F9" s="41">
        <f t="shared" si="4"/>
        <v>0.02</v>
      </c>
      <c r="G9" s="67">
        <f t="shared" si="0"/>
        <v>1.5022222222222221</v>
      </c>
      <c r="H9" s="45">
        <f t="shared" si="1"/>
        <v>135.19999999999999</v>
      </c>
      <c r="J9" s="46">
        <v>90</v>
      </c>
      <c r="K9" s="75">
        <f t="shared" si="6"/>
        <v>135.19999999999999</v>
      </c>
      <c r="L9" s="76">
        <f t="shared" si="5"/>
        <v>7.9999999999999991</v>
      </c>
      <c r="M9" s="77"/>
    </row>
    <row r="10" spans="1:13" x14ac:dyDescent="0.25">
      <c r="A10" s="7" t="s">
        <v>9</v>
      </c>
      <c r="B10" s="8">
        <v>21</v>
      </c>
      <c r="C10" s="72">
        <f t="shared" si="2"/>
        <v>210</v>
      </c>
      <c r="D10" s="73">
        <f t="shared" si="3"/>
        <v>0.1242603550295858</v>
      </c>
      <c r="E10" s="74">
        <v>0.09</v>
      </c>
      <c r="F10" s="41">
        <f t="shared" si="4"/>
        <v>2.2499999999999999E-2</v>
      </c>
      <c r="G10" s="67">
        <f t="shared" si="0"/>
        <v>0.72428571428571431</v>
      </c>
      <c r="H10" s="45">
        <f t="shared" si="1"/>
        <v>152.1</v>
      </c>
      <c r="J10" s="46">
        <v>210</v>
      </c>
      <c r="K10" s="75">
        <f t="shared" si="6"/>
        <v>152.1</v>
      </c>
      <c r="L10" s="76">
        <f t="shared" si="5"/>
        <v>9</v>
      </c>
      <c r="M10" s="77"/>
    </row>
    <row r="11" spans="1:13" x14ac:dyDescent="0.25">
      <c r="A11" s="7" t="s">
        <v>10</v>
      </c>
      <c r="B11" s="8">
        <v>18</v>
      </c>
      <c r="C11" s="72">
        <f t="shared" si="2"/>
        <v>180</v>
      </c>
      <c r="D11" s="73">
        <f t="shared" si="3"/>
        <v>0.10650887573964497</v>
      </c>
      <c r="E11" s="74">
        <v>0.09</v>
      </c>
      <c r="F11" s="41">
        <f t="shared" si="4"/>
        <v>2.2499999999999999E-2</v>
      </c>
      <c r="G11" s="67">
        <f t="shared" si="0"/>
        <v>0.84499999999999997</v>
      </c>
      <c r="H11" s="45">
        <f t="shared" si="1"/>
        <v>152.1</v>
      </c>
      <c r="J11" s="46">
        <v>180</v>
      </c>
      <c r="K11" s="75">
        <f t="shared" si="6"/>
        <v>152.1</v>
      </c>
      <c r="L11" s="76">
        <f t="shared" si="5"/>
        <v>9</v>
      </c>
      <c r="M11" s="77"/>
    </row>
    <row r="12" spans="1:13" x14ac:dyDescent="0.25">
      <c r="A12" s="7" t="s">
        <v>49</v>
      </c>
      <c r="B12" s="8">
        <v>1</v>
      </c>
      <c r="C12" s="72">
        <f t="shared" si="2"/>
        <v>10</v>
      </c>
      <c r="D12" s="73">
        <f t="shared" si="3"/>
        <v>5.9171597633136093E-3</v>
      </c>
      <c r="E12" s="74">
        <v>0.01</v>
      </c>
      <c r="F12" s="41">
        <f t="shared" si="4"/>
        <v>2.5000000000000001E-3</v>
      </c>
      <c r="G12" s="67">
        <f t="shared" si="0"/>
        <v>1.6900000000000002</v>
      </c>
      <c r="H12" s="45">
        <f t="shared" si="1"/>
        <v>16.900000000000002</v>
      </c>
      <c r="J12" s="46">
        <v>10</v>
      </c>
      <c r="K12" s="75">
        <f t="shared" si="6"/>
        <v>16.900000000000002</v>
      </c>
      <c r="L12" s="76">
        <f t="shared" si="5"/>
        <v>1.0000000000000002</v>
      </c>
      <c r="M12" s="77"/>
    </row>
    <row r="13" spans="1:13" x14ac:dyDescent="0.25">
      <c r="A13" s="7" t="s">
        <v>11</v>
      </c>
      <c r="B13" s="8">
        <v>16</v>
      </c>
      <c r="C13" s="72">
        <f t="shared" si="2"/>
        <v>160</v>
      </c>
      <c r="D13" s="73">
        <f t="shared" si="3"/>
        <v>9.4674556213017749E-2</v>
      </c>
      <c r="E13" s="74">
        <v>0.08</v>
      </c>
      <c r="F13" s="41">
        <f t="shared" si="4"/>
        <v>0.02</v>
      </c>
      <c r="G13" s="67">
        <f t="shared" si="0"/>
        <v>0.84500000000000008</v>
      </c>
      <c r="H13" s="45">
        <f t="shared" si="1"/>
        <v>135.20000000000002</v>
      </c>
      <c r="J13" s="46">
        <v>160</v>
      </c>
      <c r="K13" s="75">
        <f t="shared" si="6"/>
        <v>135.20000000000002</v>
      </c>
      <c r="L13" s="76">
        <f t="shared" si="5"/>
        <v>8.0000000000000018</v>
      </c>
      <c r="M13" s="77"/>
    </row>
    <row r="14" spans="1:13" x14ac:dyDescent="0.25">
      <c r="A14" s="7" t="s">
        <v>12</v>
      </c>
      <c r="B14" s="8">
        <v>6</v>
      </c>
      <c r="C14" s="72">
        <f t="shared" si="2"/>
        <v>60</v>
      </c>
      <c r="D14" s="73">
        <f t="shared" si="3"/>
        <v>3.5502958579881658E-2</v>
      </c>
      <c r="E14" s="74">
        <v>0.03</v>
      </c>
      <c r="F14" s="41">
        <f t="shared" si="4"/>
        <v>7.4999999999999997E-3</v>
      </c>
      <c r="G14" s="67">
        <f t="shared" si="0"/>
        <v>0.84499999999999997</v>
      </c>
      <c r="H14" s="45">
        <f t="shared" si="1"/>
        <v>50.699999999999996</v>
      </c>
      <c r="J14" s="46">
        <v>60</v>
      </c>
      <c r="K14" s="75">
        <f t="shared" si="6"/>
        <v>50.699999999999996</v>
      </c>
      <c r="L14" s="76">
        <f t="shared" si="5"/>
        <v>3</v>
      </c>
      <c r="M14" s="77"/>
    </row>
    <row r="15" spans="1:13" x14ac:dyDescent="0.25">
      <c r="A15" s="7" t="s">
        <v>13</v>
      </c>
      <c r="B15" s="8">
        <v>11</v>
      </c>
      <c r="C15" s="72">
        <f t="shared" si="2"/>
        <v>110</v>
      </c>
      <c r="D15" s="73">
        <f t="shared" si="3"/>
        <v>6.5088757396449703E-2</v>
      </c>
      <c r="E15" s="74">
        <v>0.09</v>
      </c>
      <c r="F15" s="41">
        <f t="shared" si="4"/>
        <v>2.2499999999999999E-2</v>
      </c>
      <c r="G15" s="67">
        <f t="shared" si="0"/>
        <v>1.3827272727272726</v>
      </c>
      <c r="H15" s="45">
        <f t="shared" si="1"/>
        <v>152.1</v>
      </c>
      <c r="J15" s="46">
        <v>110</v>
      </c>
      <c r="K15" s="75">
        <f t="shared" si="6"/>
        <v>152.1</v>
      </c>
      <c r="L15" s="76">
        <f t="shared" si="5"/>
        <v>9</v>
      </c>
      <c r="M15" s="77"/>
    </row>
    <row r="16" spans="1:13" x14ac:dyDescent="0.25">
      <c r="A16" s="7" t="s">
        <v>14</v>
      </c>
      <c r="B16" s="8">
        <v>4</v>
      </c>
      <c r="C16" s="72">
        <f t="shared" si="2"/>
        <v>40</v>
      </c>
      <c r="D16" s="73">
        <f t="shared" si="3"/>
        <v>2.3668639053254437E-2</v>
      </c>
      <c r="E16" s="74">
        <v>0.03</v>
      </c>
      <c r="F16" s="41">
        <f t="shared" si="4"/>
        <v>7.4999999999999997E-3</v>
      </c>
      <c r="G16" s="67">
        <f t="shared" si="0"/>
        <v>1.2675000000000001</v>
      </c>
      <c r="H16" s="45">
        <f t="shared" si="1"/>
        <v>50.7</v>
      </c>
      <c r="J16" s="46">
        <v>40</v>
      </c>
      <c r="K16" s="75">
        <f t="shared" si="6"/>
        <v>50.7</v>
      </c>
      <c r="L16" s="76">
        <f t="shared" si="5"/>
        <v>3.0000000000000004</v>
      </c>
      <c r="M16" s="77"/>
    </row>
    <row r="17" spans="1:13" x14ac:dyDescent="0.25">
      <c r="A17" s="7" t="s">
        <v>15</v>
      </c>
      <c r="B17" s="8">
        <v>16</v>
      </c>
      <c r="C17" s="72">
        <f t="shared" si="2"/>
        <v>160</v>
      </c>
      <c r="D17" s="73">
        <f t="shared" si="3"/>
        <v>9.4674556213017749E-2</v>
      </c>
      <c r="E17" s="74">
        <v>0.04</v>
      </c>
      <c r="F17" s="41">
        <f t="shared" si="4"/>
        <v>0.01</v>
      </c>
      <c r="G17" s="67">
        <f t="shared" si="0"/>
        <v>0.42250000000000004</v>
      </c>
      <c r="H17" s="45">
        <f t="shared" si="1"/>
        <v>67.600000000000009</v>
      </c>
      <c r="J17" s="46">
        <v>160</v>
      </c>
      <c r="K17" s="75">
        <f t="shared" si="6"/>
        <v>67.600000000000009</v>
      </c>
      <c r="L17" s="76">
        <f t="shared" si="5"/>
        <v>4.0000000000000009</v>
      </c>
      <c r="M17" s="77"/>
    </row>
    <row r="18" spans="1:13" x14ac:dyDescent="0.25">
      <c r="A18" s="7" t="s">
        <v>16</v>
      </c>
      <c r="B18" s="8">
        <v>2</v>
      </c>
      <c r="C18" s="72">
        <f t="shared" si="2"/>
        <v>20</v>
      </c>
      <c r="D18" s="73">
        <f t="shared" si="3"/>
        <v>1.1834319526627219E-2</v>
      </c>
      <c r="E18" s="74">
        <v>0.02</v>
      </c>
      <c r="F18" s="41">
        <f t="shared" si="4"/>
        <v>5.0000000000000001E-3</v>
      </c>
      <c r="G18" s="67">
        <f t="shared" si="0"/>
        <v>1.6900000000000002</v>
      </c>
      <c r="H18" s="45">
        <f t="shared" si="1"/>
        <v>33.800000000000004</v>
      </c>
      <c r="J18" s="46">
        <v>20</v>
      </c>
      <c r="K18" s="75">
        <f t="shared" si="6"/>
        <v>33.800000000000004</v>
      </c>
      <c r="L18" s="76">
        <f t="shared" si="5"/>
        <v>2.0000000000000004</v>
      </c>
      <c r="M18" s="77"/>
    </row>
    <row r="19" spans="1:13" ht="15.75" thickBot="1" x14ac:dyDescent="0.3">
      <c r="A19" s="15" t="s">
        <v>17</v>
      </c>
      <c r="B19" s="16">
        <v>1</v>
      </c>
      <c r="C19" s="78">
        <f t="shared" si="2"/>
        <v>10</v>
      </c>
      <c r="D19" s="79">
        <f t="shared" si="3"/>
        <v>5.9171597633136093E-3</v>
      </c>
      <c r="E19" s="80">
        <v>0.01</v>
      </c>
      <c r="F19" s="37">
        <f t="shared" si="4"/>
        <v>2.5000000000000001E-3</v>
      </c>
      <c r="G19" s="67">
        <f t="shared" si="0"/>
        <v>1.6900000000000002</v>
      </c>
      <c r="H19" s="35">
        <f t="shared" si="1"/>
        <v>16.900000000000002</v>
      </c>
      <c r="J19" s="81">
        <v>10</v>
      </c>
      <c r="K19" s="82">
        <f t="shared" si="6"/>
        <v>16.900000000000002</v>
      </c>
      <c r="L19" s="83">
        <f>K19/$C$20*100</f>
        <v>1.0000000000000002</v>
      </c>
      <c r="M19" s="84"/>
    </row>
    <row r="20" spans="1:13" s="3" customFormat="1" ht="15.75" thickBot="1" x14ac:dyDescent="0.3">
      <c r="A20" s="17" t="s">
        <v>1</v>
      </c>
      <c r="B20" s="18">
        <f t="shared" ref="B20:F20" si="7">SUM(B4:B19)</f>
        <v>169</v>
      </c>
      <c r="C20" s="47">
        <f t="shared" si="7"/>
        <v>1690</v>
      </c>
      <c r="D20" s="38">
        <f t="shared" si="7"/>
        <v>1</v>
      </c>
      <c r="E20" s="32">
        <f t="shared" si="7"/>
        <v>0.99999999999999989</v>
      </c>
      <c r="F20" s="38">
        <f t="shared" si="7"/>
        <v>0.24999999999999997</v>
      </c>
      <c r="G20" s="85"/>
      <c r="H20" s="86">
        <f>SUM(H4:H19)</f>
        <v>1690.0000000000002</v>
      </c>
      <c r="J20" s="47">
        <f>SUM(J4:J19)</f>
        <v>1690</v>
      </c>
      <c r="K20" s="49">
        <f>SUM(K4:K19)</f>
        <v>1690.0000000000002</v>
      </c>
      <c r="L20" s="87">
        <f>SUM(L4:L19)</f>
        <v>100</v>
      </c>
      <c r="M20" s="88">
        <f>L20*$B$2</f>
        <v>25</v>
      </c>
    </row>
    <row r="21" spans="1:13" ht="15.75" thickBot="1" x14ac:dyDescent="0.3">
      <c r="M21" s="2"/>
    </row>
    <row r="22" spans="1:13" ht="15.75" thickBot="1" x14ac:dyDescent="0.3">
      <c r="A22" s="50" t="s">
        <v>19</v>
      </c>
      <c r="B22" s="51" t="s">
        <v>20</v>
      </c>
    </row>
    <row r="23" spans="1:13" ht="15.75" thickBot="1" x14ac:dyDescent="0.3">
      <c r="A23" s="53" t="s">
        <v>25</v>
      </c>
      <c r="B23" s="54">
        <v>0.2</v>
      </c>
      <c r="J23" s="134" t="s">
        <v>56</v>
      </c>
      <c r="K23" s="135"/>
      <c r="L23" s="135"/>
      <c r="M23" s="136"/>
    </row>
    <row r="24" spans="1:13" s="4" customFormat="1" ht="45.75" thickBot="1" x14ac:dyDescent="0.3">
      <c r="A24" s="13" t="s">
        <v>18</v>
      </c>
      <c r="B24" s="14" t="s">
        <v>0</v>
      </c>
      <c r="C24" s="29" t="s">
        <v>21</v>
      </c>
      <c r="D24" s="30" t="s">
        <v>22</v>
      </c>
      <c r="E24" s="30" t="s">
        <v>23</v>
      </c>
      <c r="F24" s="30" t="s">
        <v>24</v>
      </c>
      <c r="G24" s="89" t="s">
        <v>50</v>
      </c>
      <c r="H24" s="31" t="s">
        <v>48</v>
      </c>
      <c r="J24" s="90" t="s">
        <v>65</v>
      </c>
      <c r="K24" s="91" t="s">
        <v>64</v>
      </c>
      <c r="L24" s="92" t="s">
        <v>63</v>
      </c>
      <c r="M24" s="93" t="s">
        <v>62</v>
      </c>
    </row>
    <row r="25" spans="1:13" x14ac:dyDescent="0.25">
      <c r="A25" s="11" t="s">
        <v>51</v>
      </c>
      <c r="B25" s="12">
        <v>7</v>
      </c>
      <c r="C25" s="64">
        <f>B25*10</f>
        <v>70</v>
      </c>
      <c r="D25" s="65">
        <f>C25/$C$35</f>
        <v>8.7499999999999994E-2</v>
      </c>
      <c r="E25" s="66">
        <v>0.25</v>
      </c>
      <c r="F25" s="42">
        <f>E25*$B$23</f>
        <v>0.05</v>
      </c>
      <c r="G25" s="67">
        <f t="shared" ref="G25:G34" si="8">E25/D25</f>
        <v>2.8571428571428572</v>
      </c>
      <c r="H25" s="34">
        <f t="shared" ref="H25:H34" si="9">C25*G25</f>
        <v>200</v>
      </c>
      <c r="J25" s="94">
        <v>70</v>
      </c>
      <c r="K25" s="95">
        <f>J25*G25</f>
        <v>200</v>
      </c>
      <c r="L25" s="96">
        <f>K25/$C$35*100</f>
        <v>25</v>
      </c>
      <c r="M25" s="97">
        <f t="shared" ref="M25:M34" si="10">(K25/$C$35)*$B$23</f>
        <v>0.05</v>
      </c>
    </row>
    <row r="26" spans="1:13" x14ac:dyDescent="0.25">
      <c r="A26" s="7" t="s">
        <v>26</v>
      </c>
      <c r="B26" s="8">
        <v>3</v>
      </c>
      <c r="C26" s="72">
        <f t="shared" ref="C26:C34" si="11">B26*10</f>
        <v>30</v>
      </c>
      <c r="D26" s="73">
        <f t="shared" ref="D26:D34" si="12">C26/$C$35</f>
        <v>3.7499999999999999E-2</v>
      </c>
      <c r="E26" s="74">
        <v>0.05</v>
      </c>
      <c r="F26" s="43">
        <f t="shared" ref="F26:F34" si="13">E26*$B$23</f>
        <v>1.0000000000000002E-2</v>
      </c>
      <c r="G26" s="98">
        <f t="shared" si="8"/>
        <v>1.3333333333333335</v>
      </c>
      <c r="H26" s="45">
        <f t="shared" si="9"/>
        <v>40.000000000000007</v>
      </c>
      <c r="J26" s="99">
        <v>30</v>
      </c>
      <c r="K26" s="100">
        <f t="shared" ref="K26:K34" si="14">J26*G26</f>
        <v>40.000000000000007</v>
      </c>
      <c r="L26" s="96">
        <f t="shared" ref="L26:L34" si="15">K26/$C$35*100</f>
        <v>5.0000000000000009</v>
      </c>
      <c r="M26" s="101">
        <f t="shared" si="10"/>
        <v>1.0000000000000002E-2</v>
      </c>
    </row>
    <row r="27" spans="1:13" x14ac:dyDescent="0.25">
      <c r="A27" s="7" t="s">
        <v>27</v>
      </c>
      <c r="B27" s="8">
        <v>9</v>
      </c>
      <c r="C27" s="72">
        <f t="shared" si="11"/>
        <v>90</v>
      </c>
      <c r="D27" s="73">
        <f t="shared" si="12"/>
        <v>0.1125</v>
      </c>
      <c r="E27" s="74">
        <v>0.05</v>
      </c>
      <c r="F27" s="43">
        <f t="shared" si="13"/>
        <v>1.0000000000000002E-2</v>
      </c>
      <c r="G27" s="98">
        <f t="shared" si="8"/>
        <v>0.44444444444444448</v>
      </c>
      <c r="H27" s="45">
        <f t="shared" si="9"/>
        <v>40</v>
      </c>
      <c r="J27" s="99">
        <v>90</v>
      </c>
      <c r="K27" s="100">
        <f t="shared" si="14"/>
        <v>40</v>
      </c>
      <c r="L27" s="96">
        <f t="shared" si="15"/>
        <v>5</v>
      </c>
      <c r="M27" s="101">
        <f t="shared" si="10"/>
        <v>1.0000000000000002E-2</v>
      </c>
    </row>
    <row r="28" spans="1:13" x14ac:dyDescent="0.25">
      <c r="A28" s="7" t="s">
        <v>28</v>
      </c>
      <c r="B28" s="8">
        <v>1</v>
      </c>
      <c r="C28" s="72">
        <f t="shared" si="11"/>
        <v>10</v>
      </c>
      <c r="D28" s="73">
        <f t="shared" si="12"/>
        <v>1.2500000000000001E-2</v>
      </c>
      <c r="E28" s="74">
        <v>0.03</v>
      </c>
      <c r="F28" s="43">
        <f t="shared" si="13"/>
        <v>6.0000000000000001E-3</v>
      </c>
      <c r="G28" s="98">
        <f t="shared" si="8"/>
        <v>2.4</v>
      </c>
      <c r="H28" s="45">
        <f t="shared" si="9"/>
        <v>24</v>
      </c>
      <c r="J28" s="99">
        <v>10</v>
      </c>
      <c r="K28" s="100">
        <f t="shared" si="14"/>
        <v>24</v>
      </c>
      <c r="L28" s="96">
        <f t="shared" si="15"/>
        <v>3</v>
      </c>
      <c r="M28" s="101">
        <f t="shared" si="10"/>
        <v>6.0000000000000001E-3</v>
      </c>
    </row>
    <row r="29" spans="1:13" x14ac:dyDescent="0.25">
      <c r="A29" s="7" t="s">
        <v>29</v>
      </c>
      <c r="B29" s="8">
        <v>5</v>
      </c>
      <c r="C29" s="72">
        <f t="shared" si="11"/>
        <v>50</v>
      </c>
      <c r="D29" s="73">
        <f t="shared" si="12"/>
        <v>6.25E-2</v>
      </c>
      <c r="E29" s="74">
        <v>0.05</v>
      </c>
      <c r="F29" s="43">
        <f t="shared" si="13"/>
        <v>1.0000000000000002E-2</v>
      </c>
      <c r="G29" s="98">
        <f t="shared" si="8"/>
        <v>0.8</v>
      </c>
      <c r="H29" s="45">
        <f t="shared" si="9"/>
        <v>40</v>
      </c>
      <c r="J29" s="99">
        <v>50</v>
      </c>
      <c r="K29" s="100">
        <f t="shared" si="14"/>
        <v>40</v>
      </c>
      <c r="L29" s="96">
        <f t="shared" si="15"/>
        <v>5</v>
      </c>
      <c r="M29" s="101">
        <f t="shared" si="10"/>
        <v>1.0000000000000002E-2</v>
      </c>
    </row>
    <row r="30" spans="1:13" x14ac:dyDescent="0.25">
      <c r="A30" s="7" t="s">
        <v>30</v>
      </c>
      <c r="B30" s="8">
        <v>1</v>
      </c>
      <c r="C30" s="72">
        <f t="shared" si="11"/>
        <v>10</v>
      </c>
      <c r="D30" s="73">
        <f t="shared" si="12"/>
        <v>1.2500000000000001E-2</v>
      </c>
      <c r="E30" s="74">
        <v>0.1</v>
      </c>
      <c r="F30" s="43">
        <f t="shared" si="13"/>
        <v>2.0000000000000004E-2</v>
      </c>
      <c r="G30" s="98">
        <f t="shared" si="8"/>
        <v>8</v>
      </c>
      <c r="H30" s="45">
        <f t="shared" si="9"/>
        <v>80</v>
      </c>
      <c r="J30" s="99">
        <v>10</v>
      </c>
      <c r="K30" s="100">
        <f t="shared" si="14"/>
        <v>80</v>
      </c>
      <c r="L30" s="96">
        <f t="shared" si="15"/>
        <v>10</v>
      </c>
      <c r="M30" s="101">
        <f t="shared" si="10"/>
        <v>2.0000000000000004E-2</v>
      </c>
    </row>
    <row r="31" spans="1:13" x14ac:dyDescent="0.25">
      <c r="A31" s="7" t="s">
        <v>31</v>
      </c>
      <c r="B31" s="8">
        <v>26</v>
      </c>
      <c r="C31" s="72">
        <f t="shared" si="11"/>
        <v>260</v>
      </c>
      <c r="D31" s="73">
        <f t="shared" si="12"/>
        <v>0.32500000000000001</v>
      </c>
      <c r="E31" s="74">
        <v>0.25</v>
      </c>
      <c r="F31" s="43">
        <f t="shared" si="13"/>
        <v>0.05</v>
      </c>
      <c r="G31" s="98">
        <f t="shared" si="8"/>
        <v>0.76923076923076916</v>
      </c>
      <c r="H31" s="45">
        <f t="shared" si="9"/>
        <v>199.99999999999997</v>
      </c>
      <c r="J31" s="99">
        <v>260</v>
      </c>
      <c r="K31" s="100">
        <f t="shared" si="14"/>
        <v>199.99999999999997</v>
      </c>
      <c r="L31" s="96">
        <f t="shared" si="15"/>
        <v>24.999999999999996</v>
      </c>
      <c r="M31" s="101">
        <f t="shared" si="10"/>
        <v>4.9999999999999996E-2</v>
      </c>
    </row>
    <row r="32" spans="1:13" x14ac:dyDescent="0.25">
      <c r="A32" s="7" t="s">
        <v>32</v>
      </c>
      <c r="B32" s="8">
        <v>4</v>
      </c>
      <c r="C32" s="72">
        <f t="shared" si="11"/>
        <v>40</v>
      </c>
      <c r="D32" s="73">
        <f t="shared" si="12"/>
        <v>0.05</v>
      </c>
      <c r="E32" s="74">
        <v>0.05</v>
      </c>
      <c r="F32" s="43">
        <f t="shared" si="13"/>
        <v>1.0000000000000002E-2</v>
      </c>
      <c r="G32" s="98">
        <f t="shared" si="8"/>
        <v>1</v>
      </c>
      <c r="H32" s="45">
        <f t="shared" si="9"/>
        <v>40</v>
      </c>
      <c r="J32" s="99">
        <v>40</v>
      </c>
      <c r="K32" s="100">
        <f t="shared" si="14"/>
        <v>40</v>
      </c>
      <c r="L32" s="96">
        <f t="shared" si="15"/>
        <v>5</v>
      </c>
      <c r="M32" s="101">
        <f t="shared" si="10"/>
        <v>1.0000000000000002E-2</v>
      </c>
    </row>
    <row r="33" spans="1:14" x14ac:dyDescent="0.25">
      <c r="A33" s="7" t="s">
        <v>33</v>
      </c>
      <c r="B33" s="8">
        <v>19</v>
      </c>
      <c r="C33" s="72">
        <f t="shared" si="11"/>
        <v>190</v>
      </c>
      <c r="D33" s="73">
        <f t="shared" si="12"/>
        <v>0.23749999999999999</v>
      </c>
      <c r="E33" s="74">
        <v>0.12</v>
      </c>
      <c r="F33" s="43">
        <f t="shared" si="13"/>
        <v>2.4E-2</v>
      </c>
      <c r="G33" s="98">
        <f t="shared" si="8"/>
        <v>0.50526315789473686</v>
      </c>
      <c r="H33" s="45">
        <f t="shared" si="9"/>
        <v>96</v>
      </c>
      <c r="J33" s="99">
        <v>190</v>
      </c>
      <c r="K33" s="100">
        <f t="shared" si="14"/>
        <v>96</v>
      </c>
      <c r="L33" s="96">
        <f t="shared" si="15"/>
        <v>12</v>
      </c>
      <c r="M33" s="101">
        <f t="shared" si="10"/>
        <v>2.4E-2</v>
      </c>
    </row>
    <row r="34" spans="1:14" ht="15.75" thickBot="1" x14ac:dyDescent="0.3">
      <c r="A34" s="15" t="s">
        <v>34</v>
      </c>
      <c r="B34" s="16">
        <v>5</v>
      </c>
      <c r="C34" s="78">
        <f t="shared" si="11"/>
        <v>50</v>
      </c>
      <c r="D34" s="79">
        <f t="shared" si="12"/>
        <v>6.25E-2</v>
      </c>
      <c r="E34" s="80">
        <v>0.05</v>
      </c>
      <c r="F34" s="44">
        <f t="shared" si="13"/>
        <v>1.0000000000000002E-2</v>
      </c>
      <c r="G34" s="102">
        <f t="shared" si="8"/>
        <v>0.8</v>
      </c>
      <c r="H34" s="35">
        <f t="shared" si="9"/>
        <v>40</v>
      </c>
      <c r="J34" s="103">
        <v>50</v>
      </c>
      <c r="K34" s="104">
        <f t="shared" si="14"/>
        <v>40</v>
      </c>
      <c r="L34" s="96">
        <f t="shared" si="15"/>
        <v>5</v>
      </c>
      <c r="M34" s="105">
        <f t="shared" si="10"/>
        <v>1.0000000000000002E-2</v>
      </c>
    </row>
    <row r="35" spans="1:14" s="3" customFormat="1" ht="15.75" thickBot="1" x14ac:dyDescent="0.3">
      <c r="A35" s="17" t="s">
        <v>1</v>
      </c>
      <c r="B35" s="18">
        <f>SUM(B25:B34)</f>
        <v>80</v>
      </c>
      <c r="C35" s="47">
        <f>SUM(C25:C34)</f>
        <v>800</v>
      </c>
      <c r="D35" s="38">
        <f>SUM(D25:D34)</f>
        <v>1</v>
      </c>
      <c r="E35" s="32">
        <f>SUM(E25:E34)</f>
        <v>1</v>
      </c>
      <c r="F35" s="38">
        <f>SUM(F25:F34)</f>
        <v>0.20000000000000004</v>
      </c>
      <c r="G35" s="85"/>
      <c r="H35" s="39"/>
      <c r="J35" s="106">
        <f>SUM(J25:J34)</f>
        <v>800</v>
      </c>
      <c r="K35" s="107">
        <f>SUM(K25:K34)</f>
        <v>800</v>
      </c>
      <c r="L35" s="108">
        <f>SUM(L25:L34)</f>
        <v>100</v>
      </c>
      <c r="M35" s="109">
        <f>L35*$B$23</f>
        <v>20</v>
      </c>
    </row>
    <row r="36" spans="1:14" ht="15.75" thickBot="1" x14ac:dyDescent="0.3"/>
    <row r="37" spans="1:14" ht="15.75" thickBot="1" x14ac:dyDescent="0.3">
      <c r="A37" s="5" t="s">
        <v>19</v>
      </c>
      <c r="B37" s="6" t="s">
        <v>20</v>
      </c>
    </row>
    <row r="38" spans="1:14" ht="15.75" thickBot="1" x14ac:dyDescent="0.3">
      <c r="A38" s="10" t="s">
        <v>35</v>
      </c>
      <c r="B38" s="110">
        <v>0.06</v>
      </c>
      <c r="J38" s="134" t="s">
        <v>56</v>
      </c>
      <c r="K38" s="135"/>
      <c r="L38" s="135"/>
      <c r="M38" s="136"/>
    </row>
    <row r="39" spans="1:14" ht="45.75" thickBot="1" x14ac:dyDescent="0.3">
      <c r="A39" s="13" t="s">
        <v>18</v>
      </c>
      <c r="B39" s="14" t="s">
        <v>0</v>
      </c>
      <c r="C39" s="29" t="s">
        <v>21</v>
      </c>
      <c r="D39" s="30" t="s">
        <v>22</v>
      </c>
      <c r="E39" s="30" t="s">
        <v>23</v>
      </c>
      <c r="F39" s="30" t="s">
        <v>24</v>
      </c>
      <c r="G39" s="89" t="s">
        <v>50</v>
      </c>
      <c r="H39" s="31" t="s">
        <v>48</v>
      </c>
      <c r="I39" s="4"/>
      <c r="J39" s="90" t="s">
        <v>65</v>
      </c>
      <c r="K39" s="91" t="s">
        <v>64</v>
      </c>
      <c r="L39" s="92" t="s">
        <v>63</v>
      </c>
      <c r="M39" s="93" t="s">
        <v>62</v>
      </c>
      <c r="N39" s="4"/>
    </row>
    <row r="40" spans="1:14" ht="15.75" thickBot="1" x14ac:dyDescent="0.3">
      <c r="A40" s="19" t="s">
        <v>36</v>
      </c>
      <c r="B40" s="20">
        <v>9</v>
      </c>
      <c r="C40" s="111">
        <f>B40*10</f>
        <v>90</v>
      </c>
      <c r="D40" s="112">
        <f>C40/$C$41</f>
        <v>1</v>
      </c>
      <c r="E40" s="113">
        <v>1</v>
      </c>
      <c r="F40" s="114">
        <f>E40*$B$38</f>
        <v>0.06</v>
      </c>
      <c r="G40" s="115">
        <f t="shared" ref="G40" si="16">E40/D40</f>
        <v>1</v>
      </c>
      <c r="H40" s="33">
        <f t="shared" ref="H40" si="17">C40*G40</f>
        <v>90</v>
      </c>
      <c r="J40" s="116">
        <v>90</v>
      </c>
      <c r="K40" s="117">
        <f>J40*G40</f>
        <v>90</v>
      </c>
      <c r="L40" s="96">
        <f>K40/$C$41*100</f>
        <v>100</v>
      </c>
      <c r="M40" s="118">
        <f>(K40/$C$41)*$B$38</f>
        <v>0.06</v>
      </c>
    </row>
    <row r="41" spans="1:14" ht="15.75" thickBot="1" x14ac:dyDescent="0.3">
      <c r="A41" s="17" t="s">
        <v>1</v>
      </c>
      <c r="B41" s="18">
        <f>SUM(B40:B40)</f>
        <v>9</v>
      </c>
      <c r="C41" s="47">
        <f>SUM(C40:C40)</f>
        <v>90</v>
      </c>
      <c r="D41" s="38">
        <f>SUM(D40:D40)</f>
        <v>1</v>
      </c>
      <c r="E41" s="32">
        <f>SUM(E40:E40)</f>
        <v>1</v>
      </c>
      <c r="F41" s="38">
        <f>SUM(F40:F40)</f>
        <v>0.06</v>
      </c>
      <c r="G41" s="85"/>
      <c r="H41" s="39"/>
      <c r="I41" s="3"/>
      <c r="J41" s="106">
        <f>SUM(J40:J40)</f>
        <v>90</v>
      </c>
      <c r="K41" s="107">
        <f>SUM(K40:K40)</f>
        <v>90</v>
      </c>
      <c r="L41" s="108">
        <f>SUM(L40)</f>
        <v>100</v>
      </c>
      <c r="M41" s="109">
        <f>L41*$B$38</f>
        <v>6</v>
      </c>
      <c r="N41" s="3"/>
    </row>
    <row r="42" spans="1:14" ht="15.75" thickBot="1" x14ac:dyDescent="0.3"/>
    <row r="43" spans="1:14" ht="15.75" thickBot="1" x14ac:dyDescent="0.3">
      <c r="A43" s="5" t="s">
        <v>19</v>
      </c>
      <c r="B43" s="6" t="s">
        <v>20</v>
      </c>
    </row>
    <row r="44" spans="1:14" ht="15.75" thickBot="1" x14ac:dyDescent="0.3">
      <c r="A44" s="10" t="s">
        <v>38</v>
      </c>
      <c r="B44" s="110">
        <v>0.03</v>
      </c>
      <c r="J44" s="134" t="s">
        <v>56</v>
      </c>
      <c r="K44" s="135"/>
      <c r="L44" s="135"/>
      <c r="M44" s="136"/>
    </row>
    <row r="45" spans="1:14" s="4" customFormat="1" ht="45.75" thickBot="1" x14ac:dyDescent="0.3">
      <c r="A45" s="13" t="s">
        <v>18</v>
      </c>
      <c r="B45" s="14" t="s">
        <v>0</v>
      </c>
      <c r="C45" s="29" t="s">
        <v>21</v>
      </c>
      <c r="D45" s="30" t="s">
        <v>22</v>
      </c>
      <c r="E45" s="30" t="s">
        <v>23</v>
      </c>
      <c r="F45" s="30" t="s">
        <v>24</v>
      </c>
      <c r="G45" s="89" t="s">
        <v>50</v>
      </c>
      <c r="H45" s="31" t="s">
        <v>48</v>
      </c>
      <c r="J45" s="90" t="s">
        <v>65</v>
      </c>
      <c r="K45" s="91" t="s">
        <v>64</v>
      </c>
      <c r="L45" s="92" t="s">
        <v>63</v>
      </c>
      <c r="M45" s="93" t="s">
        <v>62</v>
      </c>
    </row>
    <row r="46" spans="1:14" x14ac:dyDescent="0.25">
      <c r="A46" s="22" t="s">
        <v>37</v>
      </c>
      <c r="B46" s="12">
        <v>2</v>
      </c>
      <c r="C46" s="119">
        <f>B46*10</f>
        <v>20</v>
      </c>
      <c r="D46" s="65">
        <f>C46/$C$48</f>
        <v>0.5</v>
      </c>
      <c r="E46" s="66">
        <v>0.83</v>
      </c>
      <c r="F46" s="42">
        <f>E46*$B$44</f>
        <v>2.4899999999999999E-2</v>
      </c>
      <c r="G46" s="67">
        <f t="shared" ref="G46:G47" si="18">E46/D46</f>
        <v>1.66</v>
      </c>
      <c r="H46" s="34">
        <f t="shared" ref="H46:H47" si="19">C46*G46</f>
        <v>33.199999999999996</v>
      </c>
      <c r="J46" s="94">
        <v>20</v>
      </c>
      <c r="K46" s="95">
        <f>J46*G46</f>
        <v>33.199999999999996</v>
      </c>
      <c r="L46" s="96">
        <f>K46/$C$48*100</f>
        <v>82.999999999999986</v>
      </c>
      <c r="M46" s="97">
        <f>(K46/$C$48)*$B$44</f>
        <v>2.4899999999999995E-2</v>
      </c>
    </row>
    <row r="47" spans="1:14" ht="15.75" thickBot="1" x14ac:dyDescent="0.3">
      <c r="A47" s="23" t="s">
        <v>52</v>
      </c>
      <c r="B47" s="16">
        <v>2</v>
      </c>
      <c r="C47" s="120">
        <f t="shared" ref="C47" si="20">B47*10</f>
        <v>20</v>
      </c>
      <c r="D47" s="79">
        <f>C47/$C$48</f>
        <v>0.5</v>
      </c>
      <c r="E47" s="80">
        <v>0.17</v>
      </c>
      <c r="F47" s="44">
        <f>E47*$B$44</f>
        <v>5.1000000000000004E-3</v>
      </c>
      <c r="G47" s="102">
        <f t="shared" si="18"/>
        <v>0.34</v>
      </c>
      <c r="H47" s="35">
        <f t="shared" si="19"/>
        <v>6.8000000000000007</v>
      </c>
      <c r="J47" s="103">
        <v>20</v>
      </c>
      <c r="K47" s="104">
        <f t="shared" ref="K47" si="21">J47*G47</f>
        <v>6.8000000000000007</v>
      </c>
      <c r="L47" s="96">
        <f>K47/$C$48*100</f>
        <v>17</v>
      </c>
      <c r="M47" s="105">
        <f>(K47/$C$48)*$B$44</f>
        <v>5.1000000000000004E-3</v>
      </c>
    </row>
    <row r="48" spans="1:14" s="3" customFormat="1" ht="15.75" thickBot="1" x14ac:dyDescent="0.3">
      <c r="A48" s="17" t="s">
        <v>1</v>
      </c>
      <c r="B48" s="18">
        <f>SUM(B46:B47)</f>
        <v>4</v>
      </c>
      <c r="C48" s="48">
        <f>SUM(C46:C47)</f>
        <v>40</v>
      </c>
      <c r="D48" s="38">
        <f>SUM(D46:D47)</f>
        <v>1</v>
      </c>
      <c r="E48" s="32">
        <f>SUM(E46:E47)</f>
        <v>1</v>
      </c>
      <c r="F48" s="38">
        <f>SUM(F46:F47)</f>
        <v>0.03</v>
      </c>
      <c r="G48" s="85"/>
      <c r="H48" s="39"/>
      <c r="J48" s="106">
        <f>SUM(J46:J47)</f>
        <v>40</v>
      </c>
      <c r="K48" s="107">
        <f>SUM(K46:K47)</f>
        <v>40</v>
      </c>
      <c r="L48" s="108">
        <f>SUM(L46:L47)</f>
        <v>99.999999999999986</v>
      </c>
      <c r="M48" s="109">
        <f>L48*$B$44</f>
        <v>2.9999999999999996</v>
      </c>
    </row>
    <row r="49" spans="1:13" ht="15.75" thickBot="1" x14ac:dyDescent="0.3"/>
    <row r="50" spans="1:13" ht="15.75" thickBot="1" x14ac:dyDescent="0.3">
      <c r="A50" s="5" t="s">
        <v>19</v>
      </c>
      <c r="B50" s="6" t="s">
        <v>20</v>
      </c>
    </row>
    <row r="51" spans="1:13" ht="15.75" thickBot="1" x14ac:dyDescent="0.3">
      <c r="A51" s="10" t="s">
        <v>46</v>
      </c>
      <c r="B51" s="110">
        <v>0.08</v>
      </c>
      <c r="J51" s="134" t="s">
        <v>56</v>
      </c>
      <c r="K51" s="135"/>
      <c r="L51" s="135"/>
      <c r="M51" s="136"/>
    </row>
    <row r="52" spans="1:13" s="4" customFormat="1" ht="45.75" thickBot="1" x14ac:dyDescent="0.3">
      <c r="A52" s="13" t="s">
        <v>18</v>
      </c>
      <c r="B52" s="14" t="s">
        <v>40</v>
      </c>
      <c r="C52" s="29" t="s">
        <v>21</v>
      </c>
      <c r="D52" s="30" t="s">
        <v>22</v>
      </c>
      <c r="E52" s="30" t="s">
        <v>23</v>
      </c>
      <c r="F52" s="30" t="s">
        <v>24</v>
      </c>
      <c r="G52" s="89" t="s">
        <v>50</v>
      </c>
      <c r="H52" s="31" t="s">
        <v>48</v>
      </c>
      <c r="J52" s="90" t="s">
        <v>65</v>
      </c>
      <c r="K52" s="91" t="s">
        <v>64</v>
      </c>
      <c r="L52" s="92" t="s">
        <v>63</v>
      </c>
      <c r="M52" s="93" t="s">
        <v>62</v>
      </c>
    </row>
    <row r="53" spans="1:13" x14ac:dyDescent="0.25">
      <c r="A53" s="24" t="s">
        <v>39</v>
      </c>
      <c r="B53" s="12">
        <v>1</v>
      </c>
      <c r="C53" s="64">
        <f>B53*10</f>
        <v>10</v>
      </c>
      <c r="D53" s="65">
        <f>C53/$C$55</f>
        <v>0.5</v>
      </c>
      <c r="E53" s="66">
        <v>0.5</v>
      </c>
      <c r="F53" s="42">
        <f>E53*$B$51</f>
        <v>0.04</v>
      </c>
      <c r="G53" s="67">
        <f t="shared" ref="G53:G54" si="22">E53/D53</f>
        <v>1</v>
      </c>
      <c r="H53" s="34">
        <f t="shared" ref="H53:H54" si="23">C53*G53</f>
        <v>10</v>
      </c>
      <c r="J53" s="94">
        <v>10</v>
      </c>
      <c r="K53" s="95">
        <f>J53*G53</f>
        <v>10</v>
      </c>
      <c r="L53" s="96">
        <f>K53/$C$55*100</f>
        <v>50</v>
      </c>
      <c r="M53" s="97">
        <f>(K53/$C$55)*$B$51</f>
        <v>0.04</v>
      </c>
    </row>
    <row r="54" spans="1:13" ht="15.75" thickBot="1" x14ac:dyDescent="0.3">
      <c r="A54" s="25" t="s">
        <v>53</v>
      </c>
      <c r="B54" s="16">
        <v>1</v>
      </c>
      <c r="C54" s="78">
        <f t="shared" ref="C54" si="24">B54*10</f>
        <v>10</v>
      </c>
      <c r="D54" s="79">
        <f>C54/$C$55</f>
        <v>0.5</v>
      </c>
      <c r="E54" s="80">
        <v>0.5</v>
      </c>
      <c r="F54" s="44">
        <f>E54*$B$51</f>
        <v>0.04</v>
      </c>
      <c r="G54" s="102">
        <f t="shared" si="22"/>
        <v>1</v>
      </c>
      <c r="H54" s="35">
        <f t="shared" si="23"/>
        <v>10</v>
      </c>
      <c r="J54" s="103">
        <v>10</v>
      </c>
      <c r="K54" s="104">
        <f>J54*G54</f>
        <v>10</v>
      </c>
      <c r="L54" s="96">
        <f>K54/$C$55*100</f>
        <v>50</v>
      </c>
      <c r="M54" s="105">
        <f>(K54/$C$55)*$B$51</f>
        <v>0.04</v>
      </c>
    </row>
    <row r="55" spans="1:13" s="3" customFormat="1" ht="15.75" thickBot="1" x14ac:dyDescent="0.3">
      <c r="A55" s="17" t="s">
        <v>1</v>
      </c>
      <c r="B55" s="18">
        <f>SUM(B53:B54)</f>
        <v>2</v>
      </c>
      <c r="C55" s="47">
        <f>SUM(C53:C54)</f>
        <v>20</v>
      </c>
      <c r="D55" s="38">
        <f>SUM(D53:D54)</f>
        <v>1</v>
      </c>
      <c r="E55" s="32">
        <f>SUM(E53:E54)</f>
        <v>1</v>
      </c>
      <c r="F55" s="38">
        <f>SUM(F53:F54)</f>
        <v>0.08</v>
      </c>
      <c r="G55" s="85"/>
      <c r="H55" s="39"/>
      <c r="J55" s="106">
        <f>SUM(J53:J54)</f>
        <v>20</v>
      </c>
      <c r="K55" s="107">
        <f>SUM(K53:K54)</f>
        <v>20</v>
      </c>
      <c r="L55" s="108">
        <f>SUM(L53:L54)</f>
        <v>100</v>
      </c>
      <c r="M55" s="109">
        <f>L55*$B$51</f>
        <v>8</v>
      </c>
    </row>
    <row r="56" spans="1:13" ht="15.75" thickBot="1" x14ac:dyDescent="0.3"/>
    <row r="57" spans="1:13" ht="15.75" thickBot="1" x14ac:dyDescent="0.3">
      <c r="A57" s="5" t="s">
        <v>19</v>
      </c>
      <c r="B57" s="6" t="s">
        <v>20</v>
      </c>
    </row>
    <row r="58" spans="1:13" ht="15.75" thickBot="1" x14ac:dyDescent="0.3">
      <c r="A58" s="26" t="s">
        <v>41</v>
      </c>
      <c r="B58" s="121">
        <v>0.03</v>
      </c>
      <c r="J58" s="134" t="s">
        <v>56</v>
      </c>
      <c r="K58" s="135"/>
      <c r="L58" s="135"/>
      <c r="M58" s="136"/>
    </row>
    <row r="59" spans="1:13" s="4" customFormat="1" ht="45.75" thickBot="1" x14ac:dyDescent="0.3">
      <c r="A59" s="13" t="s">
        <v>18</v>
      </c>
      <c r="B59" s="14" t="s">
        <v>0</v>
      </c>
      <c r="C59" s="29" t="s">
        <v>21</v>
      </c>
      <c r="D59" s="30" t="s">
        <v>22</v>
      </c>
      <c r="E59" s="30" t="s">
        <v>23</v>
      </c>
      <c r="F59" s="30" t="s">
        <v>24</v>
      </c>
      <c r="G59" s="89" t="s">
        <v>50</v>
      </c>
      <c r="H59" s="31" t="s">
        <v>48</v>
      </c>
      <c r="J59" s="90" t="s">
        <v>65</v>
      </c>
      <c r="K59" s="91" t="s">
        <v>64</v>
      </c>
      <c r="L59" s="92" t="s">
        <v>63</v>
      </c>
      <c r="M59" s="93" t="s">
        <v>62</v>
      </c>
    </row>
    <row r="60" spans="1:13" x14ac:dyDescent="0.25">
      <c r="A60" s="22" t="s">
        <v>54</v>
      </c>
      <c r="B60" s="12">
        <v>3</v>
      </c>
      <c r="C60" s="64">
        <f>B60*10</f>
        <v>30</v>
      </c>
      <c r="D60" s="65">
        <f>C60/$C$64</f>
        <v>0.21428571428571427</v>
      </c>
      <c r="E60" s="66">
        <v>0.15</v>
      </c>
      <c r="F60" s="42">
        <f>E60*$B$58</f>
        <v>4.4999999999999997E-3</v>
      </c>
      <c r="G60" s="67">
        <f t="shared" ref="G60:G63" si="25">E60/D60</f>
        <v>0.70000000000000007</v>
      </c>
      <c r="H60" s="34">
        <f t="shared" ref="H60:H63" si="26">C60*G60</f>
        <v>21.000000000000004</v>
      </c>
      <c r="J60" s="94">
        <v>30</v>
      </c>
      <c r="K60" s="95">
        <f>J60*G60</f>
        <v>21.000000000000004</v>
      </c>
      <c r="L60" s="96">
        <f>K60/$C$64*100</f>
        <v>15.000000000000002</v>
      </c>
      <c r="M60" s="97">
        <f>(K60/$C$64)*$B$58</f>
        <v>4.5000000000000005E-3</v>
      </c>
    </row>
    <row r="61" spans="1:13" x14ac:dyDescent="0.25">
      <c r="A61" s="21" t="s">
        <v>55</v>
      </c>
      <c r="B61" s="8">
        <v>4</v>
      </c>
      <c r="C61" s="72">
        <f t="shared" ref="C61:C63" si="27">B61*10</f>
        <v>40</v>
      </c>
      <c r="D61" s="73">
        <f t="shared" ref="D61:D63" si="28">C61/$C$64</f>
        <v>0.2857142857142857</v>
      </c>
      <c r="E61" s="74">
        <v>0.15</v>
      </c>
      <c r="F61" s="43">
        <f t="shared" ref="F61:F63" si="29">E61*$B$58</f>
        <v>4.4999999999999997E-3</v>
      </c>
      <c r="G61" s="98">
        <f t="shared" si="25"/>
        <v>0.52500000000000002</v>
      </c>
      <c r="H61" s="45">
        <f t="shared" si="26"/>
        <v>21</v>
      </c>
      <c r="J61" s="99">
        <v>40</v>
      </c>
      <c r="K61" s="100">
        <f t="shared" ref="K61:K63" si="30">J61*G61</f>
        <v>21</v>
      </c>
      <c r="L61" s="96">
        <f t="shared" ref="L61:L63" si="31">K61/$C$64*100</f>
        <v>15</v>
      </c>
      <c r="M61" s="101">
        <f t="shared" ref="M61:M63" si="32">(K61/$C$64)*$B$58</f>
        <v>4.4999999999999997E-3</v>
      </c>
    </row>
    <row r="62" spans="1:13" x14ac:dyDescent="0.25">
      <c r="A62" s="21" t="s">
        <v>42</v>
      </c>
      <c r="B62" s="8">
        <v>4</v>
      </c>
      <c r="C62" s="72">
        <f t="shared" si="27"/>
        <v>40</v>
      </c>
      <c r="D62" s="73">
        <f t="shared" si="28"/>
        <v>0.2857142857142857</v>
      </c>
      <c r="E62" s="74">
        <v>0.45</v>
      </c>
      <c r="F62" s="43">
        <f t="shared" si="29"/>
        <v>1.35E-2</v>
      </c>
      <c r="G62" s="98">
        <f t="shared" si="25"/>
        <v>1.5750000000000002</v>
      </c>
      <c r="H62" s="45">
        <f t="shared" si="26"/>
        <v>63.000000000000007</v>
      </c>
      <c r="J62" s="99">
        <v>40</v>
      </c>
      <c r="K62" s="100">
        <f t="shared" si="30"/>
        <v>63.000000000000007</v>
      </c>
      <c r="L62" s="96">
        <f t="shared" si="31"/>
        <v>45.000000000000007</v>
      </c>
      <c r="M62" s="101">
        <f t="shared" si="32"/>
        <v>1.3500000000000002E-2</v>
      </c>
    </row>
    <row r="63" spans="1:13" ht="15.75" thickBot="1" x14ac:dyDescent="0.3">
      <c r="A63" s="23" t="s">
        <v>43</v>
      </c>
      <c r="B63" s="16">
        <v>3</v>
      </c>
      <c r="C63" s="78">
        <f t="shared" si="27"/>
        <v>30</v>
      </c>
      <c r="D63" s="79">
        <f t="shared" si="28"/>
        <v>0.21428571428571427</v>
      </c>
      <c r="E63" s="80">
        <v>0.25</v>
      </c>
      <c r="F63" s="44">
        <f t="shared" si="29"/>
        <v>7.4999999999999997E-3</v>
      </c>
      <c r="G63" s="102">
        <f t="shared" si="25"/>
        <v>1.1666666666666667</v>
      </c>
      <c r="H63" s="35">
        <f t="shared" si="26"/>
        <v>35</v>
      </c>
      <c r="J63" s="103">
        <v>30</v>
      </c>
      <c r="K63" s="104">
        <f t="shared" si="30"/>
        <v>35</v>
      </c>
      <c r="L63" s="96">
        <f t="shared" si="31"/>
        <v>25</v>
      </c>
      <c r="M63" s="105">
        <f t="shared" si="32"/>
        <v>7.4999999999999997E-3</v>
      </c>
    </row>
    <row r="64" spans="1:13" s="3" customFormat="1" ht="15.75" thickBot="1" x14ac:dyDescent="0.3">
      <c r="A64" s="17" t="s">
        <v>1</v>
      </c>
      <c r="B64" s="18">
        <f>SUM(B60:B63)</f>
        <v>14</v>
      </c>
      <c r="C64" s="47">
        <f>SUM(C60:C63)</f>
        <v>140</v>
      </c>
      <c r="D64" s="38">
        <f>SUM(D60:D63)</f>
        <v>1</v>
      </c>
      <c r="E64" s="32">
        <f>SUM(E60:E63)</f>
        <v>1</v>
      </c>
      <c r="F64" s="38">
        <f>SUM(F60:F63)</f>
        <v>0.03</v>
      </c>
      <c r="G64" s="85"/>
      <c r="H64" s="39"/>
      <c r="J64" s="106">
        <f>SUM(J60:J63)</f>
        <v>140</v>
      </c>
      <c r="K64" s="107">
        <f>SUM(K60:K63)</f>
        <v>140</v>
      </c>
      <c r="L64" s="108">
        <f>SUM(L60:L63)</f>
        <v>100</v>
      </c>
      <c r="M64" s="109">
        <f>L64*$B$58</f>
        <v>3</v>
      </c>
    </row>
    <row r="65" spans="1:13" ht="15.75" thickBot="1" x14ac:dyDescent="0.3"/>
    <row r="66" spans="1:13" ht="15.75" thickBot="1" x14ac:dyDescent="0.3">
      <c r="A66" s="27" t="s">
        <v>44</v>
      </c>
      <c r="B66" s="28">
        <f>SUM(B2,B23,B38,B44,B51,B58)</f>
        <v>0.65</v>
      </c>
      <c r="J66" s="137" t="s">
        <v>57</v>
      </c>
      <c r="K66" s="138"/>
      <c r="L66" s="139"/>
      <c r="M66" s="133">
        <f>SUM(M20,M35,M41,M48,M55,M64)</f>
        <v>65</v>
      </c>
    </row>
    <row r="68" spans="1:13" ht="15.75" thickBot="1" x14ac:dyDescent="0.3"/>
    <row r="69" spans="1:13" ht="15.75" thickBot="1" x14ac:dyDescent="0.3">
      <c r="K69" s="140" t="s">
        <v>61</v>
      </c>
      <c r="L69" s="141"/>
      <c r="M69" s="142"/>
    </row>
    <row r="70" spans="1:13" ht="15.75" thickBot="1" x14ac:dyDescent="0.3">
      <c r="K70" s="122" t="s">
        <v>58</v>
      </c>
      <c r="L70" s="123" t="s">
        <v>59</v>
      </c>
      <c r="M70" s="124" t="s">
        <v>60</v>
      </c>
    </row>
    <row r="71" spans="1:13" ht="15.75" thickBot="1" x14ac:dyDescent="0.3">
      <c r="J71" s="129" t="s">
        <v>57</v>
      </c>
      <c r="K71" s="130">
        <v>60</v>
      </c>
      <c r="L71" s="131">
        <v>50</v>
      </c>
      <c r="M71" s="132">
        <v>40</v>
      </c>
    </row>
    <row r="72" spans="1:13" ht="15.75" thickBot="1" x14ac:dyDescent="0.3">
      <c r="J72" s="125" t="s">
        <v>45</v>
      </c>
      <c r="K72" s="126">
        <v>0.65</v>
      </c>
      <c r="L72" s="127">
        <f>(L71/K71)*$B$66</f>
        <v>0.54166666666666674</v>
      </c>
      <c r="M72" s="128">
        <f>(M71/K71)*$B$66</f>
        <v>0.43333333333333335</v>
      </c>
    </row>
  </sheetData>
  <mergeCells count="8">
    <mergeCell ref="J58:M58"/>
    <mergeCell ref="J66:L66"/>
    <mergeCell ref="K69:M69"/>
    <mergeCell ref="J2:M2"/>
    <mergeCell ref="J23:M23"/>
    <mergeCell ref="J38:M38"/>
    <mergeCell ref="J44:M44"/>
    <mergeCell ref="J51:M5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Beju</dc:creator>
  <cp:lastModifiedBy>Green, Stephen</cp:lastModifiedBy>
  <dcterms:created xsi:type="dcterms:W3CDTF">2017-04-20T08:19:34Z</dcterms:created>
  <dcterms:modified xsi:type="dcterms:W3CDTF">2017-05-12T13:35:45Z</dcterms:modified>
</cp:coreProperties>
</file>